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01.05.21" sheetId="1" r:id="rId1"/>
  </sheets>
  <definedNames>
    <definedName name="_xlnm.Print_Titles" localSheetId="0">'01.05.21'!$6:$9</definedName>
    <definedName name="_xlnm.Print_Area" localSheetId="0">'01.05.21'!$A$1:$J$180</definedName>
  </definedNames>
  <calcPr fullCalcOnLoad="1"/>
</workbook>
</file>

<file path=xl/sharedStrings.xml><?xml version="1.0" encoding="utf-8"?>
<sst xmlns="http://schemas.openxmlformats.org/spreadsheetml/2006/main" count="499" uniqueCount="411">
  <si>
    <t>Номер, дата договору</t>
  </si>
  <si>
    <t>Виконавець договору (повна назва)</t>
  </si>
  <si>
    <t>Предмет договору</t>
  </si>
  <si>
    <t>Ціна договору,   тис. грн.</t>
  </si>
  <si>
    <t>Виконання договору, тис. грн.</t>
  </si>
  <si>
    <t>загальний фонд</t>
  </si>
  <si>
    <t>спеціальний фонд (надходження від сплати за послуги, що надаються бюджетним установам)</t>
  </si>
  <si>
    <t>спеціальний фонд (інші джерела власних надходжень бюджетних установ)</t>
  </si>
  <si>
    <t>спеціальний фонд (бюджет розвитку)</t>
  </si>
  <si>
    <t>Інформація</t>
  </si>
  <si>
    <t>(назва установи (закладу)</t>
  </si>
  <si>
    <t>КЕКВ 2210 "Предмети, матеріали, обладнання та інвентар"</t>
  </si>
  <si>
    <t>КЕКВ 2230 "Продукти харчування"</t>
  </si>
  <si>
    <t>КЕКВ 2240 "Оплата послуг (крім комунальних)"</t>
  </si>
  <si>
    <t>Всього за КЕКВ 2210</t>
  </si>
  <si>
    <t>Всього за КЕКВ 2230</t>
  </si>
  <si>
    <t>Всього за КЕКВ 2240</t>
  </si>
  <si>
    <t>Разом</t>
  </si>
  <si>
    <t>Всього</t>
  </si>
  <si>
    <t>у тому числі:</t>
  </si>
  <si>
    <t>Код ЄДРПОУ (ІПН) виконавця договору</t>
  </si>
  <si>
    <t>Керівник</t>
  </si>
  <si>
    <t>Відповідальний виконавець</t>
  </si>
  <si>
    <t>Комунальна установа "Веселівський психоневрологічний інтернат" Запорізької обласної ради</t>
  </si>
  <si>
    <t xml:space="preserve">О.В. Маменко </t>
  </si>
  <si>
    <t>Хлібопродукти, свіжовипечені хлібобулочні та кондитерські вироби  (Вироби хлібобулочні в асортименті)</t>
  </si>
  <si>
    <t>Товариство з обмеженою відповідальністю "Агротех"</t>
  </si>
  <si>
    <t>Продукція тваринництва та супутня продукція (яйця курячі харчові 1с)</t>
  </si>
  <si>
    <t>КЕКВ 2220 "Медикаменти та перев'язувальні матеріали"</t>
  </si>
  <si>
    <t>Фізична особа-підприємець Кондрашова Ірина Петрівна</t>
  </si>
  <si>
    <t>Вершкове масло (масло вершкове)</t>
  </si>
  <si>
    <t>КЕКВ 3110 "Придбання обладнання і предметів довгострокового користування"</t>
  </si>
  <si>
    <t>Всього за КЕКВ 3110</t>
  </si>
  <si>
    <t>Всього за КЕКВ 2220</t>
  </si>
  <si>
    <t>тел.0977834155</t>
  </si>
  <si>
    <t>Товариство з обмеженою відповідальністю "ЮГ-АГРОС"</t>
  </si>
  <si>
    <t>Макаронні вироби (Макаронні вироби в асортименті)</t>
  </si>
  <si>
    <t>Продукція борошномельної-круп"яної промисловості ( крупи в асортименті)</t>
  </si>
  <si>
    <t>Фізична особа-підприємець Чебукін Ігор Станіславович</t>
  </si>
  <si>
    <t>Сирі олії та тваринні жири ( Жир свинячій топлений)</t>
  </si>
  <si>
    <t>Какао; шоколад та цукрові кондитерські вироби ( кондитерські вироби  в асортименті)</t>
  </si>
  <si>
    <t>Товариство з обмеженою відповідальністю "Солпіт"</t>
  </si>
  <si>
    <t>Кава, чай та супутня продукція (Напій розчинний "Галич-Ранок")</t>
  </si>
  <si>
    <t>Фізична особа-підприємець Блащук-Мікіш Марія Геннадіївна</t>
  </si>
  <si>
    <t>Овочі, фрукти та горіхи (В асортименті)</t>
  </si>
  <si>
    <t>М'ясопродукти (Ковбасні вироби різних найменувань)</t>
  </si>
  <si>
    <t>Крохмалі та крохмалепродукти (крупа манна)</t>
  </si>
  <si>
    <t>Риба, рибне філе та інше м'ясо риби морожені (Риба морожена)</t>
  </si>
  <si>
    <t>Фізична особа-підприємець Баглер Сергій Костянтинович</t>
  </si>
  <si>
    <t>КЕКВ 2273 "Оплата електроенергії"</t>
  </si>
  <si>
    <t>Енергія електрична</t>
  </si>
  <si>
    <t xml:space="preserve">Послуги з розподілу електричної енергії </t>
  </si>
  <si>
    <t>Товариство з обмеженою відповідальністю "Запоріжжяелектропостачання"</t>
  </si>
  <si>
    <t>Товариство з обмеженою відповідальністю  "Запоріжжяобленерго"</t>
  </si>
  <si>
    <t>00130926</t>
  </si>
  <si>
    <t>Всього за КЕКВ 2273</t>
  </si>
  <si>
    <t>КЕКВ 2274 "Оплата природного газу"</t>
  </si>
  <si>
    <t>Газове паливо (природний газ )</t>
  </si>
  <si>
    <t xml:space="preserve"> Товариство з обмеженою відповідальністю  "ЗАПОРІЖГАЗ ЗБУТ"</t>
  </si>
  <si>
    <t>Всього за КЕКВ 2274</t>
  </si>
  <si>
    <t>Всього за КЕКВ 2275</t>
  </si>
  <si>
    <t>КЕКВ 2275 "Оплата інших енергоносіїв"</t>
  </si>
  <si>
    <t>Утилізація сміття та поводження зі сміттям (вивезення побутових відходів)</t>
  </si>
  <si>
    <t>Комунальне підприємство "Благводсервіс Широківської громади"</t>
  </si>
  <si>
    <t>О.С.Надточій</t>
  </si>
  <si>
    <t>Фізична особа-підприємець Гордійчук Роман Олексійович</t>
  </si>
  <si>
    <t>Послуги з ремонту і технічного обслуговування техніки (Послуги з технічного обслуговування обладнання котелень)</t>
  </si>
  <si>
    <t>Цистерни, резервуари, контейнери та посудини високого тиску (Контейнери для відходів)</t>
  </si>
  <si>
    <t>Кухонне приладдя, товари для дому та господарства і приладдя для закладів громадського харчування (каструдя 50л нерж/сталь)</t>
  </si>
  <si>
    <t>№ 01/10 від 18.01.21</t>
  </si>
  <si>
    <t>№ 02/10 від 18.01.21</t>
  </si>
  <si>
    <t>№ 03/10 від 27.01.21</t>
  </si>
  <si>
    <t>Насоси та компресори (Насосна станція Euroaqua QB-60)</t>
  </si>
  <si>
    <t>Вальниці (Підшипник 628-RS Timkin)</t>
  </si>
  <si>
    <t>Вентиляційне обладнання (Вентилятор опалювача ГАЗЕЛЬ 3302 Лузар)</t>
  </si>
  <si>
    <t>№ 04/10 від 27.01.21</t>
  </si>
  <si>
    <t>№ 05/10 від 27.01.21</t>
  </si>
  <si>
    <t>№ 120166 від 19.01.21</t>
  </si>
  <si>
    <t xml:space="preserve">Товариство з обмеженою відповідальністю «СОРБПОЛІМЕР-АНАЛІТИК» </t>
  </si>
  <si>
    <t>Детектори та аналізатори (Газоаналізатор)</t>
  </si>
  <si>
    <t>№ 03/30-е від 06.01.21</t>
  </si>
  <si>
    <t>№ 04/30-е від 06.01.21</t>
  </si>
  <si>
    <t>Молочні продукти різні (Кефір 1,5%,  сметана 15%, ряжанка 2,5%)</t>
  </si>
  <si>
    <t>Сирні продукти (Сир кисломолочний 5% ваговий; Маса сиркова з наповнювачем 16.5-23% ; Сир твердий 50%ваговий )</t>
  </si>
  <si>
    <t>Сушена чи солена риба; риба в розсолі; копчена риба (оселедець с/с)</t>
  </si>
  <si>
    <t>Товариство з обмеженою відповідальністю "Прозоре постачання"</t>
  </si>
  <si>
    <t>№ 01/30-е від 05.01.21</t>
  </si>
  <si>
    <t>№ 05/30-е від 06.01.21</t>
  </si>
  <si>
    <t>№ 06/30-т від 18.01.21</t>
  </si>
  <si>
    <t>№ 07/30-т від 18.01.21</t>
  </si>
  <si>
    <t>№ 08/30-е від 06.01.21</t>
  </si>
  <si>
    <t>№ 09/30-т від 06.01.21</t>
  </si>
  <si>
    <t>№ 10/30-е від 06.01.21</t>
  </si>
  <si>
    <t>№ 11/30-е від 11.01.21</t>
  </si>
  <si>
    <t>Фізична особа-підприємець Погорелець Лілія Віталіївна</t>
  </si>
  <si>
    <t>№ 12/30-е від 11.01.21</t>
  </si>
  <si>
    <t>№ 13/30-т від 11.01.21</t>
  </si>
  <si>
    <t>№ 14/30-т від 06.01.21</t>
  </si>
  <si>
    <t>№ 15/30-т від 11.01.21</t>
  </si>
  <si>
    <t>№ 01/40 від 21.01.21</t>
  </si>
  <si>
    <t xml:space="preserve">Послуги з управління, ремонту та експлуатації автотранспортних парків (Послуги з ремонту електричних систем )  </t>
  </si>
  <si>
    <t>№ 26ТО від 26.01.21</t>
  </si>
  <si>
    <t>№ 93 від 20.01.21</t>
  </si>
  <si>
    <t>№ 41АВ697-846-20 від 31.12.20</t>
  </si>
  <si>
    <t>93/1 від 21.01.21</t>
  </si>
  <si>
    <t>№ 27/2021 від 26.01.21</t>
  </si>
  <si>
    <t>№ 07/10-т  від 21.01.20</t>
  </si>
  <si>
    <t xml:space="preserve"> Товариство з обмеженою відповідальністю "ЗОГ РІТЕЙЛ"</t>
  </si>
  <si>
    <t>Нафта і дистиляти (Бензин А-92, євро 5, картки на пальне; дизельне пальне. картки на пальне)</t>
  </si>
  <si>
    <t>№ 4/ю від 13.02.20</t>
  </si>
  <si>
    <t>Питна вода</t>
  </si>
  <si>
    <t>№ 102/10-е  від 06.11.20</t>
  </si>
  <si>
    <t>Нафта і дистиляти (дизельне пальне. картки на пальне)</t>
  </si>
  <si>
    <t>Кухонне приладдя, товари для дому та господарства і приладдя для закладів громадського харчування (В асортименті)</t>
  </si>
  <si>
    <t>№ 110/10-е  від 03.12.20</t>
  </si>
  <si>
    <t>Приватне підприємство "Верп-південний"</t>
  </si>
  <si>
    <t>№ 111/10-е  від 03.12.20</t>
  </si>
  <si>
    <t>Вироби для ванної кімнати ( в асортименті)</t>
  </si>
  <si>
    <t>Фізична особа-підприємець Шабельнік Алла Миколаївна</t>
  </si>
  <si>
    <t>№ 112/10-е  від 03.12.20</t>
  </si>
  <si>
    <t>Конструкційні матеріали (цвяхи)</t>
  </si>
  <si>
    <t>Товариство з обмеженою відповідальністю "ТРІАННА"</t>
  </si>
  <si>
    <t>№ 114/10-е  від 07.12.20</t>
  </si>
  <si>
    <t>№ 117/10-е  від 14.12.20</t>
  </si>
  <si>
    <t>Вироби домашнього текстилю (Ковдри, покривала)</t>
  </si>
  <si>
    <t>Товариство з обмеженою відповідальністю "Італіко"</t>
  </si>
  <si>
    <t>Парфуми, засоби гігієни та презервативи (Мило)</t>
  </si>
  <si>
    <t>Товариство з обмеженою відповідальністю  "РЕСУРС ДМ"</t>
  </si>
  <si>
    <t>№ 07/10-е  від 12.02.21</t>
  </si>
  <si>
    <t>Насоси та компресори (Насос ЕЦВ 6-10-110)</t>
  </si>
  <si>
    <t>Приватне виробниче підприємство  "НАСОСЕНЕРГОПРОМ"</t>
  </si>
  <si>
    <t>Протипожежне, рятувальне та захисне обладнання (Протипожежне обладнання в асортименті)</t>
  </si>
  <si>
    <t>Товариство з обмеженою відповідальністю "ФаірГруп"</t>
  </si>
  <si>
    <t>№ 11/10  від 19.02.21</t>
  </si>
  <si>
    <t>№ 02/30-т від 31.12.20</t>
  </si>
  <si>
    <t>Харчові жири (маргарин м’який, середньо-калорійний)</t>
  </si>
  <si>
    <t>Фруктові та овочеві соки (В асортименті)</t>
  </si>
  <si>
    <t>Фізична особа-підприємець Зіборова Тетяна Василівна</t>
  </si>
  <si>
    <t>№ 16/30-е від 06.01.21</t>
  </si>
  <si>
    <t>№ 17/30-т від 15.01.21</t>
  </si>
  <si>
    <t>Молоко та вершки (молоко коров’яче  пастеризоване 2.5%)</t>
  </si>
  <si>
    <t>№ 18/30-т від 27.01.21</t>
  </si>
  <si>
    <t>Сухарі та печиво; пресерви з хлібобулочних і кондитерських виробів (печиво, пряники, вафлі)</t>
  </si>
  <si>
    <t>Фізична особа-підприємець Мендрик Євген Віталійович</t>
  </si>
  <si>
    <t>№ 19/30-е від 27.01.21</t>
  </si>
  <si>
    <t>№ 20/30-т від 27.01.21</t>
  </si>
  <si>
    <t>Молочні продукти різні (Кефір2,5%,  сметана 15%, ряжанка 4%)</t>
  </si>
  <si>
    <t>Фізична особа-підприємець Ярошенко Тетяна Анатоліївна</t>
  </si>
  <si>
    <t>№ 10/10 від 19.02.21</t>
  </si>
  <si>
    <t>Електрична апаратура для комутування та захисту електричних кіл (Коробка КДЕ-2)</t>
  </si>
  <si>
    <t>№ 06/10 від 04.02.21</t>
  </si>
  <si>
    <t>Спортивний інвентар для полів і кортів (Інвентар в асортименті)</t>
  </si>
  <si>
    <t>б/н</t>
  </si>
  <si>
    <t>03191259</t>
  </si>
  <si>
    <t>Продукція підсобного господарства (натуральна форма: м'ясо свинина - 404,5кг)</t>
  </si>
  <si>
    <t>х</t>
  </si>
  <si>
    <t>Лікарські засоби для лікування захворювань сечо-статевої системи та гормони ( в асортименті)</t>
  </si>
  <si>
    <t>Лікарські засоби для лікування хвороб дихальної системи ( в асортименті)</t>
  </si>
  <si>
    <t>Лікарські засоби для лікування хвороб нервової системи та захворювань органів чуття (В асортименті)</t>
  </si>
  <si>
    <t>Загальні протиінфекційні засоби для системного застосування, вакцини, антинеопластичні засоби та імуномодулятори ( в асортименті)</t>
  </si>
  <si>
    <t>Лікарські засоби для лікування дерматологічних захворювань та захворювань опорно-рухового апарату ( в асортименті)</t>
  </si>
  <si>
    <t>Лікарські засоби для лікування захворювань крові, органів кровотворення та захворювань серцево-судинної системи ( в асортименті) для запобігання поширенню COVID-19</t>
  </si>
  <si>
    <t>Лікарські засоби для лікування захворювань шлунково-кишкового тракту та розладів обміну речовин (в асортименті) для запобігання поширенню COVID-19)</t>
  </si>
  <si>
    <t>Товариство з обмеженою відповідальністю "БаДМ"</t>
  </si>
  <si>
    <t>№ 03/20-е від 12.02.21</t>
  </si>
  <si>
    <t>№ 04/20-е від 12.02.21</t>
  </si>
  <si>
    <t>№ 05/20-е від 12.02.21</t>
  </si>
  <si>
    <t>№ 06/20-е від 12.02.21</t>
  </si>
  <si>
    <t>№ 07/20-е від 12.02.21</t>
  </si>
  <si>
    <t>№ 01/20-е від 12.02.21</t>
  </si>
  <si>
    <t>№ 02/20-е від 12.02.21</t>
  </si>
  <si>
    <t xml:space="preserve">КНП «Обласна інфекційна клінічна лікарня» ЗОР </t>
  </si>
  <si>
    <t>Медичні препарати (натуральна форма)</t>
  </si>
  <si>
    <t>№ 42АВZр11201-17 від 04.10.17</t>
  </si>
  <si>
    <t>Публічне акціонерне товариство  "Запоріжгаз"</t>
  </si>
  <si>
    <t>003345716</t>
  </si>
  <si>
    <t>Розподіл газу</t>
  </si>
  <si>
    <t>№ 03/40 від 27.01.21</t>
  </si>
  <si>
    <t>Запорізька районна державна лікарня ветеринарної медицини</t>
  </si>
  <si>
    <t>00699164</t>
  </si>
  <si>
    <t>Ветеринарні послуги</t>
  </si>
  <si>
    <t>№ 21/30-т від 03.02.21</t>
  </si>
  <si>
    <t>Сирні продукти (Сир кисломолочний 9% ваговий; Маса сиркова з наповнювачем 16.5% ; Сир твердий 50%ваговий )</t>
  </si>
  <si>
    <t>Фізична особа-підприємець Царюк Олена Валентинівна</t>
  </si>
  <si>
    <t>№ 22/30-е від 12.02.21</t>
  </si>
  <si>
    <t>Картопля та картопляні вироби (Картопля очищена від залишків грунту)</t>
  </si>
  <si>
    <t>Продукція підсобного господарства (натуральна форма: приріст свиней - 97кг )</t>
  </si>
  <si>
    <t>№ 20/10  від 10.03.21</t>
  </si>
  <si>
    <t>Магістралі, трубопроводи, труби, обсадні труби, тюбінги та супутні вироби</t>
  </si>
  <si>
    <t>Товариство з обмеженою відповідальністю ЕнергоЕкоСфера</t>
  </si>
  <si>
    <t>№ 21/10  від 10.03.21</t>
  </si>
  <si>
    <t>Арматура трубопровідна: крани, вентилі, клапани та подібні пристрої</t>
  </si>
  <si>
    <t>№ 17/10  від 11.03.21</t>
  </si>
  <si>
    <t>Фізична особа-підприємець Різниченко Олександр Григорович</t>
  </si>
  <si>
    <t>Частини та приладдя до верстатів (Круги відрізні по металу)</t>
  </si>
  <si>
    <t>№ 18/10  від 11.03.21</t>
  </si>
  <si>
    <t>№ 19/10  від 11.03.21</t>
  </si>
  <si>
    <t>Електронне обладнання (Електроди МАХweld РЦ-3 3мм (2.5мм)</t>
  </si>
  <si>
    <t>Знаряддя (В асортименті)</t>
  </si>
  <si>
    <t>№ 24/10-е  від 16.03.21</t>
  </si>
  <si>
    <t>Плити, листи, стрічки та фольга, пов’язані з конструкційними матеріалами (в асортименті)</t>
  </si>
  <si>
    <t>Фізична особа-підприємець Ліпченко Ганна Сергіївна</t>
  </si>
  <si>
    <t>№ 23/10-е  від .03.21</t>
  </si>
  <si>
    <t>Взуття різне, крім спортивного та захисного (в асортименті)</t>
  </si>
  <si>
    <t>Кухонне приладдя, товари для дому та господарства і приладдя для закладів громадського харчування (в асортименті)</t>
  </si>
  <si>
    <t>Фізична особа-підприємець Гринькевич Артем Леонідович</t>
  </si>
  <si>
    <t>№ 22/10-е  від 16.03.21</t>
  </si>
  <si>
    <t>Фізична особа-підприємець Орлов Вадим Юрійович</t>
  </si>
  <si>
    <t>№ 25/10-е  від 16.03.21</t>
  </si>
  <si>
    <t>Конструкційні матеріали (профіль CD)</t>
  </si>
  <si>
    <t>№ 08/10-т  від 12.02.21</t>
  </si>
  <si>
    <t>№ 09/10-е  від 12.02.21</t>
  </si>
  <si>
    <t>Газове паливо (Пропан скраплений, картки на пальне)</t>
  </si>
  <si>
    <t>Запасні частини до вантажних транспортних засобів, фургонів та легкових автомобілів (Запасні частини в асортименті)</t>
  </si>
  <si>
    <t>Фізична особа-підприємець Тимощук  Лілія Альфредівна</t>
  </si>
  <si>
    <t>Вироби домашнього текстилю (Подушки, комплекти постільної білизни, рушники)</t>
  </si>
  <si>
    <t>№ 12/10-е  від 19.02.21</t>
  </si>
  <si>
    <t>№ 13/10-е  від 19.02.21</t>
  </si>
  <si>
    <t>№ 14/10-е  від 24.02.21</t>
  </si>
  <si>
    <t>Фізична особа-підприємець Тамбулатов Олександр Володимирович</t>
  </si>
  <si>
    <t>Фізична особа-підприємець Зубова Віталіна Вікторівна</t>
  </si>
  <si>
    <t>№ 15/10 від 01.03.21</t>
  </si>
  <si>
    <t>Кріпильні деталі (Саморізи, скоби)</t>
  </si>
  <si>
    <t>Мастики, шпаклівки, замазки та розчинники (Розчинник 646 0,75л)</t>
  </si>
  <si>
    <t>№ 16/10  від 11.03.21</t>
  </si>
  <si>
    <t>№ 08/20-е від 15.02.21</t>
  </si>
  <si>
    <t>Медичні матеріали (в асортименті)</t>
  </si>
  <si>
    <t>Приватне підприємство "ДУОМЕД Україна"</t>
  </si>
  <si>
    <t>Агрохімічна продукція (Дезінфекційні засоби</t>
  </si>
  <si>
    <t>Фізична особа-підприємець Ряжських Анжела Іванівна</t>
  </si>
  <si>
    <t>№ 09/20-е від 25.03.21</t>
  </si>
  <si>
    <t>№ 26/30-е від 05.03.21</t>
  </si>
  <si>
    <t>Рафіновані олії та жири (Олія соняшникова рафінована)</t>
  </si>
  <si>
    <t>М'ясо (м'ясо та потрухи)</t>
  </si>
  <si>
    <t>Оброблені фрукти та овочі (мармелад, повидло, сушені фрукти)</t>
  </si>
  <si>
    <t>Товариство з обмеженою відповідальністю "СІМБІ ПЛЮС"</t>
  </si>
  <si>
    <t>№ 02/40 від 12.01.18</t>
  </si>
  <si>
    <t xml:space="preserve"> Фізична особа-підприємець Рибій Вадим Володимирович</t>
  </si>
  <si>
    <t>Послуги провайдерів (Інтернет тариф 6М)</t>
  </si>
  <si>
    <t>№ 0502/01 від 18.02.21</t>
  </si>
  <si>
    <t xml:space="preserve">Послуги провайдерів </t>
  </si>
  <si>
    <t>№ 38ТО від 24.02.21</t>
  </si>
  <si>
    <t>Послуги з ремонту і технічного обслугоування вимірювальних, випробувальних і контрольних приладів (послуги з технічного обслуговування комерційного вузла обліку газу)</t>
  </si>
  <si>
    <t>Послуги, пов’язані з друком (Розробка оригінал-макету логотипу)</t>
  </si>
  <si>
    <t>Фізична особа-підприємець Грицеко Інна Яківна</t>
  </si>
  <si>
    <t>№ 200121 від 08.02.21</t>
  </si>
  <si>
    <t>Послуги з ремонту і технічного обслугоування вимірювальних, випробувальних і контрольних приладів (послуги з технічного обслуговування вогнегасників мобільним комплексом)</t>
  </si>
  <si>
    <t>Товариство з обмеженою відповідальністю "ФіарГруп"</t>
  </si>
  <si>
    <t>№ 04/40-е від .21</t>
  </si>
  <si>
    <t>Послуги із забезпечення громадської безпеки, охорони правопорядку та громадського порядку (Послуги з перевірки та випробування пожежних гідрантів)</t>
  </si>
  <si>
    <t>№ 5/40 від 01.03.21</t>
  </si>
  <si>
    <t xml:space="preserve">5 Державна пожежно-рятувальна частина Головного управління Державної служби України з надзвичайних ситуацій у Запорізькій області </t>
  </si>
  <si>
    <t>Запорізька регіональна     державна лабораторія Державної служби України з питань безпечності харчових продуктів та захисту споживачів (Деревянко Микола Миколайович)</t>
  </si>
  <si>
    <t>00718507</t>
  </si>
  <si>
    <t>№ 06/40-е від 26.02.21</t>
  </si>
  <si>
    <t>Лабораторні послуги (готові страви, змиви, вода)</t>
  </si>
  <si>
    <t>Послуги в сфері поводження з радіоактивними токсичними, медичними та небезпечними відходами</t>
  </si>
  <si>
    <t>№ 07/40-е від 04.03.21</t>
  </si>
  <si>
    <t>№ 10479 від 03.03.21</t>
  </si>
  <si>
    <t>Архітектурні, інженерні та планувальні послуг (Технічний звіт щодо можливості доступу маломобільних груп населення до будівель)</t>
  </si>
  <si>
    <t xml:space="preserve">Товариство з обмеженою відповідальністю "Запорізьке проектно-експертне бюро" </t>
  </si>
  <si>
    <t>№ 06/09/02 від 05.03.21</t>
  </si>
  <si>
    <t>Публічне акціонерне товариство Страхова компанія "Оранта-Січ"</t>
  </si>
  <si>
    <t>02307300</t>
  </si>
  <si>
    <t>Страхові послуги (Обов’язкове страхування водіїв від нещасних випадів на транспорті)</t>
  </si>
  <si>
    <t>Страхові послуги (Обов’язкове страхування цивільно-правової відповідальності власників наземних транспортних засобів)</t>
  </si>
  <si>
    <t>№ 06/02/05 від 05.03.21</t>
  </si>
  <si>
    <t>№ 18/10-е  від 04.03.21</t>
  </si>
  <si>
    <t>Електричні побутові прилади (Тени та термостати)</t>
  </si>
  <si>
    <t>Фізична особа-підприємець Слуцька Катерина Анатоліївна</t>
  </si>
  <si>
    <t>№ 20/10-е  від 16.03.21</t>
  </si>
  <si>
    <t>№ 21/10-е  від 16.03.21</t>
  </si>
  <si>
    <t>Туалетний папір, носові хустинки, рушники для рук і серветки (папір туалетний)</t>
  </si>
  <si>
    <t>Фізична особа-підприємець Півоварова Марина Володимирівна</t>
  </si>
  <si>
    <t>Фурнітура різна (в асортименті)</t>
  </si>
  <si>
    <t>Фарби (в асортименті)</t>
  </si>
  <si>
    <t>Мастики, шпаклівки, замазки та розчинники (Розчинник без запаху)</t>
  </si>
  <si>
    <t>№ 29/10 від 19.03.21</t>
  </si>
  <si>
    <t>№ 30/10 від 19.03.21</t>
  </si>
  <si>
    <t>№ 31/10 від 19.03.21</t>
  </si>
  <si>
    <t>№ 26/10-е  від 25.03.21</t>
  </si>
  <si>
    <t>Електричні побутові прилади (Кулер для води)</t>
  </si>
  <si>
    <t xml:space="preserve">Приватне підприємство "Кулерова Фанкі Компані" </t>
  </si>
  <si>
    <t>Спортивне взуття (кросівки)</t>
  </si>
  <si>
    <t>Спідня білизна (в асортименті )</t>
  </si>
  <si>
    <t>Фізична особа-підприємець Єремчук Ольга Юріївна</t>
  </si>
  <si>
    <t>№ 27/10-е  від 16.03.21</t>
  </si>
  <si>
    <t>№ 28/10-е  від 16.03.21</t>
  </si>
  <si>
    <t>№ 27/30-е від 15.03.21</t>
  </si>
  <si>
    <t>Продукти харчування та сушені продукти різні (Дріжджі сухі,швидкодіючі)</t>
  </si>
  <si>
    <t>Сирні продукти (Сир кисломолочний, маса сиркова з наповнювачем, сир твердий)</t>
  </si>
  <si>
    <t>Цукор і супутня продукція (Цукор)</t>
  </si>
  <si>
    <t>№ 29/30-т від 16.03.21</t>
  </si>
  <si>
    <t>№ 28/30-т від 16.03.21</t>
  </si>
  <si>
    <t>№ 30/30-е від 16.03.21</t>
  </si>
  <si>
    <t xml:space="preserve">Товариство з обмеженою відповідальністю  "Торгівельний дім АТТІС" </t>
  </si>
  <si>
    <t xml:space="preserve">Виробничий кооператив "Дарниця" </t>
  </si>
  <si>
    <t>№ 01/3110-е від 01.03.21</t>
  </si>
  <si>
    <t>Машини для виробництва текстильних виробів (Промислова пральна машина)</t>
  </si>
  <si>
    <t xml:space="preserve">Приватне підприємство "Зміївський машинобудівний завод" </t>
  </si>
  <si>
    <t>№ 70 від 06.03.20</t>
  </si>
  <si>
    <t>Комунальне некомерційне підприємство "Запорізька центральна районна лікарня" ЗРР ЗО</t>
  </si>
  <si>
    <t>02006722</t>
  </si>
  <si>
    <t>Послуги лікувальних закладів та супутні послуги (проведення періодичний медичних оглядів)</t>
  </si>
  <si>
    <t>№ ЗПМ 5383 від 16.12.20</t>
  </si>
  <si>
    <t>Фізична особа-підприємець Мороз Євген Олександрович</t>
  </si>
  <si>
    <t>Послуги з ремонту і технічного обслуговування персональних компютерів (Послуги з сервісу технічної підтримки облікової системи, а також повязані із супроводом консультаційні послуги)</t>
  </si>
  <si>
    <t>№ 04/40 від 27.01.21</t>
  </si>
  <si>
    <t>Товариство з обмеженою відповідальністю  "ФіарГруп" (Кузнецов Станіслав Валерійович)</t>
  </si>
  <si>
    <t>про укладення договорів про закупівлю товарів, робіт і послуг та їх виконання за станом на 01.05.2021</t>
  </si>
  <si>
    <t>№ 24/30-т від 24.02.21</t>
  </si>
  <si>
    <t>№ 23/30-т від 08.02.21</t>
  </si>
  <si>
    <t>№ 31/30-т від 12.04.21</t>
  </si>
  <si>
    <t>Зернові культури та картопля (картопля)</t>
  </si>
  <si>
    <t>Заправки та приправи (В асортименті)</t>
  </si>
  <si>
    <t>Оброблені фрукти та овочі (консервовані овочі та фрукти в асортименті)</t>
  </si>
  <si>
    <t>Фізична особа-підприємець  Зіборова Тетяна Василівна</t>
  </si>
  <si>
    <t>№ 32/30 від 16.04.21</t>
  </si>
  <si>
    <t>№ 33/30-т від 21.04.21</t>
  </si>
  <si>
    <t>№ 34/30-т від 30.04.21</t>
  </si>
  <si>
    <t>№ 14/40 від 13.04.21</t>
  </si>
  <si>
    <t>Приватне підприємство "Автохолдинг-2007"</t>
  </si>
  <si>
    <t xml:space="preserve">Товариство з обмеженою відповідальністю "Науково-дослідний інститут "Укрекопроект" </t>
  </si>
  <si>
    <t>Послуги з технічного огляду та випробовувань (послуги з технічного огляду транспортних засобів)</t>
  </si>
  <si>
    <t>№ 19/10-е  від 11.03.21</t>
  </si>
  <si>
    <t>Продукція для чищення (Засоби для прання, миття та чищення)</t>
  </si>
  <si>
    <t xml:space="preserve">Товариство з обмеженою відповідальністю "ОФІС КОМФОРТ" </t>
  </si>
  <si>
    <t>Капелюхи та головні убори (В асортименті)</t>
  </si>
  <si>
    <t>№ 36/10-е від 01.04.21</t>
  </si>
  <si>
    <t>№ 38/10 від 01.04.21</t>
  </si>
  <si>
    <t>Кухонне приладдя, товари для дому та господарства і приладдя для закладів громадського харчування (пензлі для фарбування)</t>
  </si>
  <si>
    <t>№ 39/10 від 05.04.21</t>
  </si>
  <si>
    <t>Електричні побутові прилади (Перукарські прилади в асортименті)</t>
  </si>
  <si>
    <t>№ 33/10 від 07.04.21</t>
  </si>
  <si>
    <t>Основні неорганічні хімічні речовини (Карбонат натрію (сода кальцинована)</t>
  </si>
  <si>
    <t>№ 34/10-е від 07.04.21</t>
  </si>
  <si>
    <t>Різальні інструменти (ніж для консервації)</t>
  </si>
  <si>
    <t>Фізична особа-підприємець Виничук Артем Юрійович</t>
  </si>
  <si>
    <t>Сидіння, стільці та супутні вироби і частини до них (Диван Честер)</t>
  </si>
  <si>
    <t>№ 45/10 від 07.04.21</t>
  </si>
  <si>
    <t>№ 47/10 від 09.04.21</t>
  </si>
  <si>
    <t>Конструкційні матеріали (Цемент М550 25кг Adocim)</t>
  </si>
  <si>
    <t>№ 48/10 від 09.04.21</t>
  </si>
  <si>
    <t>Котельні установки (Водонагрівач Gorenje TGR200NGV9)</t>
  </si>
  <si>
    <t>№ 54/10 від 13.04.21</t>
  </si>
  <si>
    <t>Пряжа та текстильні нитки з натуральних волокон (Трикотажна пряжа Bobilon Maxi 9-11мм)</t>
  </si>
  <si>
    <t>№ 46/10-е від 14.04.21</t>
  </si>
  <si>
    <t xml:space="preserve">Парфуми, засоби гігієни та презервативи (в асортименті) </t>
  </si>
  <si>
    <t>Фізична особа-підприємець Ткаченко Вікторія Олегівна</t>
  </si>
  <si>
    <t>№ 54/10 від 16.04.21</t>
  </si>
  <si>
    <t>Фарби (В асортименті)</t>
  </si>
  <si>
    <t>№ 49/10 від 19.04.21</t>
  </si>
  <si>
    <t>№ 50/10 від 19.04.21</t>
  </si>
  <si>
    <t>Клеї (Клей для плитки Д011/5кг)</t>
  </si>
  <si>
    <t>№ 52/10 від 19.04.21</t>
  </si>
  <si>
    <t>Кухонне приладдя, товари для дому та господарства і приладдя для закладів громадського харчування (щітки)</t>
  </si>
  <si>
    <t>№ 55/10 від 23.04.21</t>
  </si>
  <si>
    <t>Машини для обробки даних (апаратна частина) (Комп'ютери для комп'ютерного класу)</t>
  </si>
  <si>
    <t xml:space="preserve">Підприємство Астри" ЗМГОТРІ "Общее дело" </t>
  </si>
  <si>
    <t>№ 60/10 від 23.04.21</t>
  </si>
  <si>
    <t>Насоси та компресори (Циркуляційний насос Wilo-Star-RS 25/7 180)</t>
  </si>
  <si>
    <t>№ 62/10 від 27.04.21</t>
  </si>
  <si>
    <t>Магістралі, трубопроводи, труби, обсадні труби, тюбінги та супутні вироби (В асортименті)</t>
  </si>
  <si>
    <t>№ 03/3110 від 23.04.21</t>
  </si>
  <si>
    <t>Котельні установки (Водонагрівальний бойлер TM NEON PRO Grade 105/380 магн.пускач)</t>
  </si>
  <si>
    <t>№ 57/10-е від 21.04.21</t>
  </si>
  <si>
    <t>Телевізійне й аудіовізуальне обладнання (телевізори, перехідники, коаксіальний кабель)</t>
  </si>
  <si>
    <t>Фізична особа-підприємець Сахно Сергій Олександрович</t>
  </si>
  <si>
    <t>№ 32/10 від 27.04.21</t>
  </si>
  <si>
    <t xml:space="preserve">Товариство з обмеженою відповідальністю "КОМПАНІЯ ТЕКС-3000" </t>
  </si>
  <si>
    <t>Захисне взуття (Сабо цільнолиті в асортименті)</t>
  </si>
  <si>
    <t>№ 35/10-е від 01.04.21</t>
  </si>
  <si>
    <t>Верхній одяг різний (В асортименті)</t>
  </si>
  <si>
    <t>№ 37/10 від 01.04.21</t>
  </si>
  <si>
    <t>Телекомунікаційні кабелі та обладнання (В асортименті)</t>
  </si>
  <si>
    <t>Аксесуари до робочого одягу (Рукавички гумові універсальні з латексу)</t>
  </si>
  <si>
    <t>Спеціальний одяг (Штани спортивні)</t>
  </si>
  <si>
    <t>Пальта (Куртки чоловічі демісезонні вітрозахисні)</t>
  </si>
  <si>
    <t>Медичне обладнання та вироби медичного призначення різні (Форма медична з логотипом)</t>
  </si>
  <si>
    <t>18140000-2</t>
  </si>
  <si>
    <t>Фізична особа-підприємець Осташевський Ярослав Ігорович</t>
  </si>
  <si>
    <t xml:space="preserve">Товариство з обмеженою відповідальністю "Тезаурус" </t>
  </si>
  <si>
    <t>№ 40/10 від 07.04.21</t>
  </si>
  <si>
    <t>№ 41/10-е від 06.04.21</t>
  </si>
  <si>
    <t>№ 42/10-е від 06.04.21</t>
  </si>
  <si>
    <t>№ 43/10-е від 06.04.21</t>
  </si>
  <si>
    <t>№ 44/10-е від 07.04.21</t>
  </si>
  <si>
    <t>Різальні інструменти (Ножиці по металу 250мм прямі)</t>
  </si>
  <si>
    <t>№ 51/10 від 19.04.21</t>
  </si>
  <si>
    <t>Системи керування та контролю, друкарське і графічне обладнання та обладнання для автоматизації офісу й обробки інформації (Станція керування "КАСКАД" 5-20А)</t>
  </si>
  <si>
    <t>№ 53/10 від 19.04.21</t>
  </si>
  <si>
    <t>Фізична особа-підприємець Жовнерчук Мирослава Василівна</t>
  </si>
  <si>
    <t>Сидіння, стільці та супутні вироби і частини до них (Диван для підопічних 1350х700х1000мм)</t>
  </si>
  <si>
    <t>№ 58/10 від 27.04.21</t>
  </si>
  <si>
    <t>№ 59/10 від 30.04.21</t>
  </si>
  <si>
    <t>Фізична особа-підприємець Хіжняк Любов Леонідівна</t>
  </si>
  <si>
    <t>Приватне виробниче підприємство "НАСОСЕНЕРГОПРОМ"</t>
  </si>
  <si>
    <t>Лікарські засоби різні (а асортименті )</t>
  </si>
  <si>
    <t>Системи реєстрації медичної інформації та дослідне обладнання (Експрес-тест SD BIOSENSOR STANDART Q)</t>
  </si>
  <si>
    <t>Медичне обладнання та вироби медичного призначення різні (В асортименті)</t>
  </si>
  <si>
    <t>№ 10/20-т від 08.04.21</t>
  </si>
  <si>
    <t>№ 12/20 від 09.04.21</t>
  </si>
  <si>
    <t>Фізична особа-підприємець Манолов Владислав Ігорович</t>
  </si>
  <si>
    <t>№ 11/20 від 09.04.21</t>
  </si>
  <si>
    <t>№ 122/С/ТО від 05.04.20</t>
  </si>
  <si>
    <t>Послуги з ремонту і технічного обслуговування техніки (Послуги з технічного обслуговування системи протипожежного захисту)</t>
  </si>
  <si>
    <t>Товариство з обмеженою відповідальністю  "Охорона-Престиж"</t>
  </si>
  <si>
    <t>№ 17/40 від 13.04.21</t>
  </si>
  <si>
    <t>Товариство з обмеженою відповідальністю "ГрінБі-Макс"</t>
  </si>
  <si>
    <t>44088608</t>
  </si>
  <si>
    <t xml:space="preserve">Послуги з ремонтування і технічного обслуговування високоточного обладнання (Поточний ремонт обладнання харчоблоку та банно-прального комбінату)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</si>
</sst>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;[Red]#,##0"/>
    <numFmt numFmtId="179" formatCode="#,##0.000000"/>
    <numFmt numFmtId="180" formatCode="#,##0.00000"/>
    <numFmt numFmtId="181" formatCode="0.0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46" fillId="0" borderId="10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177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view="pageBreakPreview" zoomScale="75" zoomScaleNormal="75" zoomScaleSheetLayoutView="75" zoomScalePageLayoutView="0" workbookViewId="0" topLeftCell="A160">
      <selection activeCell="G169" sqref="G169"/>
    </sheetView>
  </sheetViews>
  <sheetFormatPr defaultColWidth="9.00390625" defaultRowHeight="12.75"/>
  <cols>
    <col min="1" max="1" width="13.125" style="9" customWidth="1"/>
    <col min="2" max="2" width="29.25390625" style="9" customWidth="1"/>
    <col min="3" max="3" width="20.75390625" style="4" customWidth="1"/>
    <col min="4" max="4" width="27.25390625" style="3" customWidth="1"/>
    <col min="5" max="5" width="14.625" style="20" customWidth="1"/>
    <col min="6" max="6" width="13.125" style="10" customWidth="1"/>
    <col min="7" max="7" width="15.625" style="20" customWidth="1"/>
    <col min="8" max="8" width="15.875" style="10" customWidth="1"/>
    <col min="9" max="9" width="14.625" style="20" customWidth="1"/>
    <col min="10" max="10" width="13.75390625" style="10" customWidth="1"/>
    <col min="11" max="16384" width="9.125" style="3" customWidth="1"/>
  </cols>
  <sheetData>
    <row r="1" spans="1:10" ht="18.75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8.75">
      <c r="A2" s="66" t="s">
        <v>309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8.75">
      <c r="A3" s="67" t="s">
        <v>23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8.75">
      <c r="A4" s="66" t="s">
        <v>10</v>
      </c>
      <c r="B4" s="66"/>
      <c r="C4" s="66"/>
      <c r="D4" s="66"/>
      <c r="E4" s="66"/>
      <c r="F4" s="66"/>
      <c r="G4" s="66"/>
      <c r="H4" s="66"/>
      <c r="I4" s="66"/>
      <c r="J4" s="66"/>
    </row>
    <row r="6" spans="1:11" ht="18.75">
      <c r="A6" s="68" t="s">
        <v>0</v>
      </c>
      <c r="B6" s="68" t="s">
        <v>1</v>
      </c>
      <c r="C6" s="68" t="s">
        <v>20</v>
      </c>
      <c r="D6" s="68" t="s">
        <v>2</v>
      </c>
      <c r="E6" s="65" t="s">
        <v>3</v>
      </c>
      <c r="F6" s="64" t="s">
        <v>4</v>
      </c>
      <c r="G6" s="64"/>
      <c r="H6" s="64"/>
      <c r="I6" s="64"/>
      <c r="J6" s="64"/>
      <c r="K6" s="4"/>
    </row>
    <row r="7" spans="1:11" ht="18.75">
      <c r="A7" s="68"/>
      <c r="B7" s="68"/>
      <c r="C7" s="68"/>
      <c r="D7" s="68"/>
      <c r="E7" s="65"/>
      <c r="F7" s="64" t="s">
        <v>18</v>
      </c>
      <c r="G7" s="64" t="s">
        <v>19</v>
      </c>
      <c r="H7" s="64"/>
      <c r="I7" s="64"/>
      <c r="J7" s="64"/>
      <c r="K7" s="4"/>
    </row>
    <row r="8" spans="1:11" ht="168.75">
      <c r="A8" s="68"/>
      <c r="B8" s="68"/>
      <c r="C8" s="68"/>
      <c r="D8" s="68"/>
      <c r="E8" s="65"/>
      <c r="F8" s="64"/>
      <c r="G8" s="18" t="s">
        <v>5</v>
      </c>
      <c r="H8" s="12" t="s">
        <v>6</v>
      </c>
      <c r="I8" s="18" t="s">
        <v>7</v>
      </c>
      <c r="J8" s="12" t="s">
        <v>8</v>
      </c>
      <c r="K8" s="4"/>
    </row>
    <row r="9" spans="1:10" s="4" customFormat="1" ht="18.75">
      <c r="A9" s="1">
        <v>1</v>
      </c>
      <c r="B9" s="1">
        <v>2</v>
      </c>
      <c r="C9" s="1">
        <v>3</v>
      </c>
      <c r="D9" s="1">
        <v>4</v>
      </c>
      <c r="E9" s="18">
        <v>5</v>
      </c>
      <c r="F9" s="16">
        <v>6</v>
      </c>
      <c r="G9" s="21">
        <v>7</v>
      </c>
      <c r="H9" s="21">
        <v>8</v>
      </c>
      <c r="I9" s="21">
        <v>9</v>
      </c>
      <c r="J9" s="16">
        <v>10</v>
      </c>
    </row>
    <row r="10" spans="1:10" ht="18.75">
      <c r="A10" s="57" t="s">
        <v>11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 ht="95.25" customHeight="1">
      <c r="A11" s="5" t="s">
        <v>69</v>
      </c>
      <c r="B11" s="11" t="s">
        <v>29</v>
      </c>
      <c r="C11" s="1">
        <v>2251605227</v>
      </c>
      <c r="D11" s="30" t="s">
        <v>67</v>
      </c>
      <c r="E11" s="18">
        <v>3.91</v>
      </c>
      <c r="F11" s="12">
        <f aca="true" t="shared" si="0" ref="F11:F85">SUM(G11:J11)</f>
        <v>3.91</v>
      </c>
      <c r="G11" s="1"/>
      <c r="H11" s="1"/>
      <c r="I11" s="18">
        <v>3.91</v>
      </c>
      <c r="J11" s="22"/>
    </row>
    <row r="12" spans="1:10" ht="131.25" customHeight="1">
      <c r="A12" s="5" t="s">
        <v>70</v>
      </c>
      <c r="B12" s="11" t="s">
        <v>29</v>
      </c>
      <c r="C12" s="1">
        <v>2251605227</v>
      </c>
      <c r="D12" s="17" t="s">
        <v>68</v>
      </c>
      <c r="E12" s="18">
        <v>2.999</v>
      </c>
      <c r="F12" s="12">
        <f t="shared" si="0"/>
        <v>2.999</v>
      </c>
      <c r="G12" s="22"/>
      <c r="H12" s="22"/>
      <c r="I12" s="18">
        <v>2.999</v>
      </c>
      <c r="J12" s="22"/>
    </row>
    <row r="13" spans="1:10" ht="93.75">
      <c r="A13" s="5" t="s">
        <v>77</v>
      </c>
      <c r="B13" s="11" t="s">
        <v>78</v>
      </c>
      <c r="C13" s="1">
        <v>36408462</v>
      </c>
      <c r="D13" s="29" t="s">
        <v>79</v>
      </c>
      <c r="E13" s="18">
        <v>2.9916</v>
      </c>
      <c r="F13" s="12">
        <f t="shared" si="0"/>
        <v>2.9916</v>
      </c>
      <c r="G13" s="18">
        <v>2.9916</v>
      </c>
      <c r="H13" s="22"/>
      <c r="I13" s="18"/>
      <c r="J13" s="22"/>
    </row>
    <row r="14" spans="1:10" ht="75">
      <c r="A14" s="5" t="s">
        <v>71</v>
      </c>
      <c r="B14" s="11" t="s">
        <v>29</v>
      </c>
      <c r="C14" s="1">
        <v>2251605227</v>
      </c>
      <c r="D14" s="17" t="s">
        <v>72</v>
      </c>
      <c r="E14" s="18">
        <v>2.65</v>
      </c>
      <c r="F14" s="12">
        <f t="shared" si="0"/>
        <v>2.65</v>
      </c>
      <c r="G14" s="22"/>
      <c r="H14" s="22"/>
      <c r="I14" s="18">
        <v>2.65</v>
      </c>
      <c r="J14" s="22"/>
    </row>
    <row r="15" spans="1:10" ht="75">
      <c r="A15" s="5" t="s">
        <v>75</v>
      </c>
      <c r="B15" s="11" t="s">
        <v>29</v>
      </c>
      <c r="C15" s="1">
        <v>2251605227</v>
      </c>
      <c r="D15" s="17" t="s">
        <v>73</v>
      </c>
      <c r="E15" s="18">
        <v>0.78</v>
      </c>
      <c r="F15" s="12">
        <f t="shared" si="0"/>
        <v>0.78</v>
      </c>
      <c r="G15" s="18">
        <v>0.78</v>
      </c>
      <c r="H15" s="22"/>
      <c r="I15" s="18"/>
      <c r="J15" s="22"/>
    </row>
    <row r="16" spans="1:10" ht="79.5" customHeight="1">
      <c r="A16" s="5" t="s">
        <v>76</v>
      </c>
      <c r="B16" s="11" t="s">
        <v>29</v>
      </c>
      <c r="C16" s="1">
        <v>2251605227</v>
      </c>
      <c r="D16" s="17" t="s">
        <v>74</v>
      </c>
      <c r="E16" s="18">
        <v>0.495</v>
      </c>
      <c r="F16" s="12">
        <f t="shared" si="0"/>
        <v>0.495</v>
      </c>
      <c r="G16" s="18">
        <v>0.495</v>
      </c>
      <c r="H16" s="22"/>
      <c r="I16" s="18"/>
      <c r="J16" s="22"/>
    </row>
    <row r="17" spans="1:10" ht="75">
      <c r="A17" s="5" t="s">
        <v>150</v>
      </c>
      <c r="B17" s="11" t="s">
        <v>29</v>
      </c>
      <c r="C17" s="1">
        <v>2251605227</v>
      </c>
      <c r="D17" s="17" t="s">
        <v>151</v>
      </c>
      <c r="E17" s="18">
        <v>2.735</v>
      </c>
      <c r="F17" s="12">
        <f t="shared" si="0"/>
        <v>2.735</v>
      </c>
      <c r="G17" s="18"/>
      <c r="H17" s="22"/>
      <c r="I17" s="18">
        <v>2.735</v>
      </c>
      <c r="J17" s="22"/>
    </row>
    <row r="18" spans="1:10" ht="61.5" customHeight="1">
      <c r="A18" s="11" t="s">
        <v>128</v>
      </c>
      <c r="B18" s="11" t="s">
        <v>130</v>
      </c>
      <c r="C18" s="35">
        <v>22167290</v>
      </c>
      <c r="D18" s="17" t="s">
        <v>129</v>
      </c>
      <c r="E18" s="18">
        <v>7.236</v>
      </c>
      <c r="F18" s="12">
        <f t="shared" si="0"/>
        <v>7.236</v>
      </c>
      <c r="G18" s="18">
        <v>7.236</v>
      </c>
      <c r="H18" s="22"/>
      <c r="I18" s="18"/>
      <c r="J18" s="22"/>
    </row>
    <row r="19" spans="1:10" ht="75">
      <c r="A19" s="11" t="s">
        <v>210</v>
      </c>
      <c r="B19" s="14" t="s">
        <v>107</v>
      </c>
      <c r="C19" s="1">
        <v>41224168</v>
      </c>
      <c r="D19" s="17" t="s">
        <v>212</v>
      </c>
      <c r="E19" s="18">
        <v>51.36</v>
      </c>
      <c r="F19" s="12">
        <f t="shared" si="0"/>
        <v>51.324</v>
      </c>
      <c r="G19" s="18">
        <v>51.324</v>
      </c>
      <c r="H19" s="22"/>
      <c r="I19" s="18"/>
      <c r="J19" s="22"/>
    </row>
    <row r="20" spans="1:10" ht="116.25" customHeight="1">
      <c r="A20" s="11" t="s">
        <v>211</v>
      </c>
      <c r="B20" s="11" t="s">
        <v>214</v>
      </c>
      <c r="C20" s="35">
        <v>3359503481</v>
      </c>
      <c r="D20" s="17" t="s">
        <v>213</v>
      </c>
      <c r="E20" s="18">
        <v>3.689</v>
      </c>
      <c r="F20" s="12">
        <f t="shared" si="0"/>
        <v>3.689</v>
      </c>
      <c r="G20" s="18">
        <v>3.689</v>
      </c>
      <c r="H20" s="22"/>
      <c r="I20" s="18"/>
      <c r="J20" s="22"/>
    </row>
    <row r="21" spans="1:10" ht="75">
      <c r="A21" s="5" t="s">
        <v>148</v>
      </c>
      <c r="B21" s="11" t="s">
        <v>29</v>
      </c>
      <c r="C21" s="1">
        <v>2251605227</v>
      </c>
      <c r="D21" s="17" t="s">
        <v>149</v>
      </c>
      <c r="E21" s="18">
        <v>2.8</v>
      </c>
      <c r="F21" s="12">
        <f t="shared" si="0"/>
        <v>2.8</v>
      </c>
      <c r="G21" s="18"/>
      <c r="H21" s="1">
        <v>2.8</v>
      </c>
      <c r="I21" s="18"/>
      <c r="J21" s="22"/>
    </row>
    <row r="22" spans="1:10" ht="112.5">
      <c r="A22" s="11" t="s">
        <v>133</v>
      </c>
      <c r="B22" s="11" t="s">
        <v>132</v>
      </c>
      <c r="C22" s="35">
        <v>38895596</v>
      </c>
      <c r="D22" s="29" t="s">
        <v>131</v>
      </c>
      <c r="E22" s="18">
        <v>1.737</v>
      </c>
      <c r="F22" s="12">
        <f t="shared" si="0"/>
        <v>1.737</v>
      </c>
      <c r="G22" s="18">
        <v>1.737</v>
      </c>
      <c r="H22" s="22"/>
      <c r="I22" s="18"/>
      <c r="J22" s="22"/>
    </row>
    <row r="23" spans="1:10" ht="75">
      <c r="A23" s="11" t="s">
        <v>216</v>
      </c>
      <c r="B23" s="11" t="s">
        <v>219</v>
      </c>
      <c r="C23" s="35">
        <v>3092617498</v>
      </c>
      <c r="D23" s="26" t="s">
        <v>215</v>
      </c>
      <c r="E23" s="18">
        <v>135.4</v>
      </c>
      <c r="F23" s="12">
        <f t="shared" si="0"/>
        <v>135.4</v>
      </c>
      <c r="G23" s="18"/>
      <c r="H23" s="22"/>
      <c r="I23" s="18">
        <v>135.4</v>
      </c>
      <c r="J23" s="22"/>
    </row>
    <row r="24" spans="1:10" ht="75">
      <c r="A24" s="11" t="s">
        <v>217</v>
      </c>
      <c r="B24" s="11" t="s">
        <v>220</v>
      </c>
      <c r="C24" s="35">
        <v>3398306408</v>
      </c>
      <c r="D24" s="17" t="s">
        <v>203</v>
      </c>
      <c r="E24" s="18">
        <v>44.6575</v>
      </c>
      <c r="F24" s="12">
        <f t="shared" si="0"/>
        <v>44.6575</v>
      </c>
      <c r="G24" s="18"/>
      <c r="H24" s="22"/>
      <c r="I24" s="18">
        <v>44.6575</v>
      </c>
      <c r="J24" s="22"/>
    </row>
    <row r="25" spans="1:10" ht="93.75">
      <c r="A25" s="11" t="s">
        <v>218</v>
      </c>
      <c r="B25" s="14" t="s">
        <v>107</v>
      </c>
      <c r="C25" s="1">
        <v>41224168</v>
      </c>
      <c r="D25" s="17" t="s">
        <v>108</v>
      </c>
      <c r="E25" s="18">
        <v>109.95</v>
      </c>
      <c r="F25" s="12">
        <f t="shared" si="0"/>
        <v>0</v>
      </c>
      <c r="G25" s="18"/>
      <c r="H25" s="22"/>
      <c r="I25" s="18"/>
      <c r="J25" s="22"/>
    </row>
    <row r="26" spans="1:10" ht="75">
      <c r="A26" s="5" t="s">
        <v>221</v>
      </c>
      <c r="B26" s="11" t="s">
        <v>29</v>
      </c>
      <c r="C26" s="1">
        <v>2251605227</v>
      </c>
      <c r="D26" s="17" t="s">
        <v>222</v>
      </c>
      <c r="E26" s="18">
        <v>1.327</v>
      </c>
      <c r="F26" s="12">
        <f t="shared" si="0"/>
        <v>1.327</v>
      </c>
      <c r="G26" s="18"/>
      <c r="H26" s="22"/>
      <c r="I26" s="18">
        <v>1.327</v>
      </c>
      <c r="J26" s="22"/>
    </row>
    <row r="27" spans="1:10" ht="60" customHeight="1">
      <c r="A27" s="11" t="s">
        <v>224</v>
      </c>
      <c r="B27" s="11" t="s">
        <v>193</v>
      </c>
      <c r="C27" s="35">
        <v>2587702593</v>
      </c>
      <c r="D27" s="17" t="s">
        <v>223</v>
      </c>
      <c r="E27" s="18">
        <v>0.105</v>
      </c>
      <c r="F27" s="12">
        <f t="shared" si="0"/>
        <v>0.105</v>
      </c>
      <c r="G27" s="18"/>
      <c r="H27" s="22"/>
      <c r="I27" s="18">
        <v>0.105</v>
      </c>
      <c r="J27" s="22"/>
    </row>
    <row r="28" spans="1:10" ht="59.25" customHeight="1">
      <c r="A28" s="11" t="s">
        <v>192</v>
      </c>
      <c r="B28" s="11" t="s">
        <v>193</v>
      </c>
      <c r="C28" s="35">
        <v>2587702593</v>
      </c>
      <c r="D28" s="17" t="s">
        <v>194</v>
      </c>
      <c r="E28" s="18">
        <v>0.43</v>
      </c>
      <c r="F28" s="12">
        <f t="shared" si="0"/>
        <v>0.43</v>
      </c>
      <c r="G28" s="18">
        <v>0.43</v>
      </c>
      <c r="H28" s="22"/>
      <c r="I28" s="18"/>
      <c r="J28" s="22"/>
    </row>
    <row r="29" spans="1:10" ht="54" customHeight="1">
      <c r="A29" s="11" t="s">
        <v>195</v>
      </c>
      <c r="B29" s="11" t="s">
        <v>193</v>
      </c>
      <c r="C29" s="35">
        <v>2587702593</v>
      </c>
      <c r="D29" s="17" t="s">
        <v>197</v>
      </c>
      <c r="E29" s="18">
        <v>0.47</v>
      </c>
      <c r="F29" s="12">
        <f t="shared" si="0"/>
        <v>0.47</v>
      </c>
      <c r="G29" s="18">
        <v>0.47</v>
      </c>
      <c r="H29" s="22"/>
      <c r="I29" s="18"/>
      <c r="J29" s="22"/>
    </row>
    <row r="30" spans="1:10" ht="59.25" customHeight="1">
      <c r="A30" s="11" t="s">
        <v>267</v>
      </c>
      <c r="B30" s="11" t="s">
        <v>269</v>
      </c>
      <c r="C30" s="35">
        <v>2932712062</v>
      </c>
      <c r="D30" s="17" t="s">
        <v>268</v>
      </c>
      <c r="E30" s="18">
        <v>6.8</v>
      </c>
      <c r="F30" s="12">
        <f t="shared" si="0"/>
        <v>6.8</v>
      </c>
      <c r="G30" s="18"/>
      <c r="H30" s="22"/>
      <c r="I30" s="18">
        <v>6.8</v>
      </c>
      <c r="J30" s="22"/>
    </row>
    <row r="31" spans="1:10" ht="57.75" customHeight="1">
      <c r="A31" s="11" t="s">
        <v>196</v>
      </c>
      <c r="B31" s="11" t="s">
        <v>193</v>
      </c>
      <c r="C31" s="35">
        <v>2587702593</v>
      </c>
      <c r="D31" s="17" t="s">
        <v>198</v>
      </c>
      <c r="E31" s="18">
        <v>1.226</v>
      </c>
      <c r="F31" s="12">
        <f t="shared" si="0"/>
        <v>0.28</v>
      </c>
      <c r="G31" s="18">
        <v>0.26</v>
      </c>
      <c r="H31" s="22"/>
      <c r="I31" s="18">
        <v>0.02</v>
      </c>
      <c r="J31" s="22"/>
    </row>
    <row r="32" spans="1:10" ht="73.5" customHeight="1">
      <c r="A32" s="11" t="s">
        <v>324</v>
      </c>
      <c r="B32" s="50" t="s">
        <v>326</v>
      </c>
      <c r="C32" s="35">
        <v>43160066</v>
      </c>
      <c r="D32" s="17" t="s">
        <v>325</v>
      </c>
      <c r="E32" s="18">
        <v>172.9896</v>
      </c>
      <c r="F32" s="12">
        <f t="shared" si="0"/>
        <v>172.9896</v>
      </c>
      <c r="G32" s="18"/>
      <c r="H32" s="22"/>
      <c r="I32" s="18">
        <v>172.9896</v>
      </c>
      <c r="J32" s="22"/>
    </row>
    <row r="33" spans="1:10" ht="78.75" customHeight="1">
      <c r="A33" s="11" t="s">
        <v>187</v>
      </c>
      <c r="B33" s="11" t="s">
        <v>189</v>
      </c>
      <c r="C33" s="35">
        <v>43128047</v>
      </c>
      <c r="D33" s="17" t="s">
        <v>188</v>
      </c>
      <c r="E33" s="18">
        <v>2.57836</v>
      </c>
      <c r="F33" s="12">
        <f t="shared" si="0"/>
        <v>2.57836</v>
      </c>
      <c r="G33" s="18">
        <v>2.57836</v>
      </c>
      <c r="H33" s="22"/>
      <c r="I33" s="18"/>
      <c r="J33" s="22"/>
    </row>
    <row r="34" spans="1:10" ht="132.75" customHeight="1">
      <c r="A34" s="11" t="s">
        <v>270</v>
      </c>
      <c r="B34" s="11" t="s">
        <v>207</v>
      </c>
      <c r="C34" s="35">
        <v>3646003258</v>
      </c>
      <c r="D34" s="17" t="s">
        <v>204</v>
      </c>
      <c r="E34" s="18">
        <v>34.1</v>
      </c>
      <c r="F34" s="12">
        <f t="shared" si="0"/>
        <v>34.1</v>
      </c>
      <c r="G34" s="18"/>
      <c r="H34" s="22"/>
      <c r="I34" s="18">
        <v>34.1</v>
      </c>
      <c r="J34" s="22"/>
    </row>
    <row r="35" spans="1:10" ht="78" customHeight="1">
      <c r="A35" s="11" t="s">
        <v>190</v>
      </c>
      <c r="B35" s="11" t="s">
        <v>189</v>
      </c>
      <c r="C35" s="35">
        <v>43128047</v>
      </c>
      <c r="D35" s="17" t="s">
        <v>191</v>
      </c>
      <c r="E35" s="18">
        <v>1.54348</v>
      </c>
      <c r="F35" s="12">
        <f t="shared" si="0"/>
        <v>1.54348</v>
      </c>
      <c r="G35" s="18">
        <v>1.54348</v>
      </c>
      <c r="H35" s="22"/>
      <c r="I35" s="18"/>
      <c r="J35" s="22"/>
    </row>
    <row r="36" spans="1:10" ht="96" customHeight="1">
      <c r="A36" s="11" t="s">
        <v>271</v>
      </c>
      <c r="B36" s="50" t="s">
        <v>273</v>
      </c>
      <c r="C36" s="35">
        <v>3185415185</v>
      </c>
      <c r="D36" s="17" t="s">
        <v>272</v>
      </c>
      <c r="E36" s="18">
        <v>12.2</v>
      </c>
      <c r="F36" s="12">
        <f t="shared" si="0"/>
        <v>0</v>
      </c>
      <c r="G36" s="18"/>
      <c r="H36" s="22"/>
      <c r="I36" s="18"/>
      <c r="J36" s="22"/>
    </row>
    <row r="37" spans="1:10" ht="78" customHeight="1">
      <c r="A37" s="11" t="s">
        <v>206</v>
      </c>
      <c r="B37" s="11" t="s">
        <v>205</v>
      </c>
      <c r="C37" s="35">
        <v>3527506231</v>
      </c>
      <c r="D37" s="17" t="s">
        <v>203</v>
      </c>
      <c r="E37" s="18">
        <v>67.192</v>
      </c>
      <c r="F37" s="12">
        <f t="shared" si="0"/>
        <v>67.192</v>
      </c>
      <c r="G37" s="18"/>
      <c r="H37" s="22"/>
      <c r="I37" s="18">
        <v>67.192</v>
      </c>
      <c r="J37" s="22"/>
    </row>
    <row r="38" spans="1:10" ht="132" customHeight="1">
      <c r="A38" s="11" t="s">
        <v>202</v>
      </c>
      <c r="B38" s="11" t="s">
        <v>207</v>
      </c>
      <c r="C38" s="35">
        <v>3646003258</v>
      </c>
      <c r="D38" s="17" t="s">
        <v>204</v>
      </c>
      <c r="E38" s="18">
        <v>31.4</v>
      </c>
      <c r="F38" s="12">
        <f t="shared" si="0"/>
        <v>0</v>
      </c>
      <c r="G38" s="18"/>
      <c r="H38" s="22"/>
      <c r="I38" s="18"/>
      <c r="J38" s="22"/>
    </row>
    <row r="39" spans="1:10" ht="91.5" customHeight="1">
      <c r="A39" s="11" t="s">
        <v>199</v>
      </c>
      <c r="B39" s="11" t="s">
        <v>201</v>
      </c>
      <c r="C39" s="35">
        <v>3103408402</v>
      </c>
      <c r="D39" s="17" t="s">
        <v>200</v>
      </c>
      <c r="E39" s="18">
        <v>16.152</v>
      </c>
      <c r="F39" s="12">
        <f t="shared" si="0"/>
        <v>8.107</v>
      </c>
      <c r="G39" s="18"/>
      <c r="H39" s="22"/>
      <c r="I39" s="18">
        <v>8.107</v>
      </c>
      <c r="J39" s="22"/>
    </row>
    <row r="40" spans="1:10" ht="55.5" customHeight="1">
      <c r="A40" s="11" t="s">
        <v>208</v>
      </c>
      <c r="B40" s="11" t="s">
        <v>201</v>
      </c>
      <c r="C40" s="35">
        <v>3103408402</v>
      </c>
      <c r="D40" s="17" t="s">
        <v>209</v>
      </c>
      <c r="E40" s="18">
        <v>2.999</v>
      </c>
      <c r="F40" s="12">
        <f t="shared" si="0"/>
        <v>1.4995</v>
      </c>
      <c r="G40" s="18"/>
      <c r="H40" s="22"/>
      <c r="I40" s="18">
        <v>1.4995</v>
      </c>
      <c r="J40" s="22"/>
    </row>
    <row r="41" spans="1:10" ht="56.25" customHeight="1">
      <c r="A41" s="11" t="s">
        <v>280</v>
      </c>
      <c r="B41" s="50" t="s">
        <v>282</v>
      </c>
      <c r="C41" s="35">
        <v>41384716</v>
      </c>
      <c r="D41" s="17" t="s">
        <v>281</v>
      </c>
      <c r="E41" s="18">
        <v>9.9</v>
      </c>
      <c r="F41" s="12">
        <f t="shared" si="0"/>
        <v>9.9</v>
      </c>
      <c r="G41" s="18"/>
      <c r="H41" s="22"/>
      <c r="I41" s="18">
        <v>9.9</v>
      </c>
      <c r="J41" s="22"/>
    </row>
    <row r="42" spans="1:10" ht="54.75" customHeight="1">
      <c r="A42" s="11" t="s">
        <v>286</v>
      </c>
      <c r="B42" s="50" t="s">
        <v>285</v>
      </c>
      <c r="C42" s="35">
        <v>3308615443</v>
      </c>
      <c r="D42" s="17" t="s">
        <v>283</v>
      </c>
      <c r="E42" s="18">
        <v>21.7</v>
      </c>
      <c r="F42" s="12">
        <f t="shared" si="0"/>
        <v>21.7</v>
      </c>
      <c r="G42" s="18"/>
      <c r="H42" s="22"/>
      <c r="I42" s="18">
        <v>21.7</v>
      </c>
      <c r="J42" s="22"/>
    </row>
    <row r="43" spans="1:10" ht="55.5" customHeight="1">
      <c r="A43" s="11" t="s">
        <v>287</v>
      </c>
      <c r="B43" s="50" t="s">
        <v>285</v>
      </c>
      <c r="C43" s="35">
        <v>3308615443</v>
      </c>
      <c r="D43" s="17" t="s">
        <v>284</v>
      </c>
      <c r="E43" s="18">
        <v>104.92</v>
      </c>
      <c r="F43" s="12">
        <f t="shared" si="0"/>
        <v>104.92</v>
      </c>
      <c r="G43" s="18"/>
      <c r="H43" s="22"/>
      <c r="I43" s="18">
        <v>104.92</v>
      </c>
      <c r="J43" s="22"/>
    </row>
    <row r="44" spans="1:10" ht="79.5" customHeight="1">
      <c r="A44" s="5" t="s">
        <v>277</v>
      </c>
      <c r="B44" s="11" t="s">
        <v>29</v>
      </c>
      <c r="C44" s="1">
        <v>2251605227</v>
      </c>
      <c r="D44" s="17" t="s">
        <v>274</v>
      </c>
      <c r="E44" s="18">
        <v>1.62</v>
      </c>
      <c r="F44" s="12">
        <f t="shared" si="0"/>
        <v>1.62</v>
      </c>
      <c r="G44" s="18"/>
      <c r="H44" s="22"/>
      <c r="I44" s="18">
        <v>1.62</v>
      </c>
      <c r="J44" s="22"/>
    </row>
    <row r="45" spans="1:10" ht="73.5" customHeight="1">
      <c r="A45" s="5" t="s">
        <v>278</v>
      </c>
      <c r="B45" s="11" t="s">
        <v>29</v>
      </c>
      <c r="C45" s="1">
        <v>2251605227</v>
      </c>
      <c r="D45" s="43" t="s">
        <v>275</v>
      </c>
      <c r="E45" s="18">
        <v>1.612</v>
      </c>
      <c r="F45" s="12">
        <f t="shared" si="0"/>
        <v>1.612</v>
      </c>
      <c r="G45" s="18"/>
      <c r="H45" s="22"/>
      <c r="I45" s="18">
        <v>1.612</v>
      </c>
      <c r="J45" s="22"/>
    </row>
    <row r="46" spans="1:10" ht="76.5" customHeight="1">
      <c r="A46" s="5" t="s">
        <v>279</v>
      </c>
      <c r="B46" s="11" t="s">
        <v>29</v>
      </c>
      <c r="C46" s="1">
        <v>2251605227</v>
      </c>
      <c r="D46" s="17" t="s">
        <v>276</v>
      </c>
      <c r="E46" s="18">
        <v>0.238</v>
      </c>
      <c r="F46" s="12">
        <f t="shared" si="0"/>
        <v>0.238</v>
      </c>
      <c r="G46" s="18"/>
      <c r="H46" s="22"/>
      <c r="I46" s="18">
        <v>0.238</v>
      </c>
      <c r="J46" s="22"/>
    </row>
    <row r="47" spans="1:10" ht="94.5" customHeight="1">
      <c r="A47" s="5" t="s">
        <v>368</v>
      </c>
      <c r="B47" s="26" t="s">
        <v>369</v>
      </c>
      <c r="C47" s="35">
        <v>38511112</v>
      </c>
      <c r="D47" s="11" t="s">
        <v>370</v>
      </c>
      <c r="E47" s="18">
        <v>2.90734</v>
      </c>
      <c r="F47" s="12">
        <f t="shared" si="0"/>
        <v>0</v>
      </c>
      <c r="G47" s="18"/>
      <c r="H47" s="22"/>
      <c r="I47" s="18"/>
      <c r="J47" s="22"/>
    </row>
    <row r="48" spans="1:10" ht="73.5" customHeight="1">
      <c r="A48" s="5" t="s">
        <v>333</v>
      </c>
      <c r="B48" s="11" t="s">
        <v>143</v>
      </c>
      <c r="C48" s="1">
        <v>3414807739</v>
      </c>
      <c r="D48" s="17" t="s">
        <v>334</v>
      </c>
      <c r="E48" s="18">
        <v>18.4</v>
      </c>
      <c r="F48" s="12">
        <f t="shared" si="0"/>
        <v>18.4</v>
      </c>
      <c r="G48" s="18"/>
      <c r="H48" s="22"/>
      <c r="I48" s="18">
        <v>18.4</v>
      </c>
      <c r="J48" s="22"/>
    </row>
    <row r="49" spans="1:10" ht="54.75" customHeight="1">
      <c r="A49" s="5" t="s">
        <v>335</v>
      </c>
      <c r="B49" s="17" t="s">
        <v>337</v>
      </c>
      <c r="C49" s="36">
        <v>3447101710</v>
      </c>
      <c r="D49" s="17" t="s">
        <v>336</v>
      </c>
      <c r="E49" s="18">
        <v>3.12</v>
      </c>
      <c r="F49" s="12">
        <f t="shared" si="0"/>
        <v>3.12</v>
      </c>
      <c r="G49" s="18"/>
      <c r="H49" s="22"/>
      <c r="I49" s="18">
        <v>3.12</v>
      </c>
      <c r="J49" s="22"/>
    </row>
    <row r="50" spans="1:10" ht="54" customHeight="1">
      <c r="A50" s="5" t="s">
        <v>371</v>
      </c>
      <c r="B50" s="50" t="s">
        <v>285</v>
      </c>
      <c r="C50" s="35">
        <v>3308615443</v>
      </c>
      <c r="D50" s="17" t="s">
        <v>372</v>
      </c>
      <c r="E50" s="18">
        <v>72.784</v>
      </c>
      <c r="F50" s="12">
        <f t="shared" si="0"/>
        <v>0</v>
      </c>
      <c r="G50" s="18"/>
      <c r="H50" s="22"/>
      <c r="I50" s="18"/>
      <c r="J50" s="22"/>
    </row>
    <row r="51" spans="1:10" ht="56.25" customHeight="1">
      <c r="A51" s="5" t="s">
        <v>328</v>
      </c>
      <c r="B51" s="50" t="s">
        <v>285</v>
      </c>
      <c r="C51" s="35">
        <v>3308615443</v>
      </c>
      <c r="D51" s="17" t="s">
        <v>327</v>
      </c>
      <c r="E51" s="18">
        <v>25.596</v>
      </c>
      <c r="F51" s="12">
        <f t="shared" si="0"/>
        <v>25.596</v>
      </c>
      <c r="G51" s="18"/>
      <c r="H51" s="22"/>
      <c r="I51" s="18">
        <v>25.596</v>
      </c>
      <c r="J51" s="22"/>
    </row>
    <row r="52" spans="1:10" ht="80.25" customHeight="1">
      <c r="A52" s="5" t="s">
        <v>373</v>
      </c>
      <c r="B52" s="11" t="s">
        <v>29</v>
      </c>
      <c r="C52" s="1">
        <v>2251605227</v>
      </c>
      <c r="D52" s="17" t="s">
        <v>198</v>
      </c>
      <c r="E52" s="18">
        <v>5.05</v>
      </c>
      <c r="F52" s="12">
        <f t="shared" si="0"/>
        <v>0</v>
      </c>
      <c r="G52" s="18"/>
      <c r="H52" s="22"/>
      <c r="I52" s="18"/>
      <c r="J52" s="22"/>
    </row>
    <row r="53" spans="1:10" ht="132" customHeight="1">
      <c r="A53" s="5" t="s">
        <v>329</v>
      </c>
      <c r="B53" s="11" t="s">
        <v>29</v>
      </c>
      <c r="C53" s="1">
        <v>2251605227</v>
      </c>
      <c r="D53" s="17" t="s">
        <v>330</v>
      </c>
      <c r="E53" s="18">
        <v>2.739</v>
      </c>
      <c r="F53" s="12">
        <f t="shared" si="0"/>
        <v>2.739</v>
      </c>
      <c r="G53" s="18"/>
      <c r="H53" s="22"/>
      <c r="I53" s="18">
        <f>1.444+1.295</f>
        <v>2.739</v>
      </c>
      <c r="J53" s="22"/>
    </row>
    <row r="54" spans="1:10" ht="77.25" customHeight="1">
      <c r="A54" s="5" t="s">
        <v>331</v>
      </c>
      <c r="B54" s="11" t="s">
        <v>29</v>
      </c>
      <c r="C54" s="1">
        <v>2251605227</v>
      </c>
      <c r="D54" s="17" t="s">
        <v>332</v>
      </c>
      <c r="E54" s="18">
        <v>5.012</v>
      </c>
      <c r="F54" s="12">
        <f t="shared" si="0"/>
        <v>5.012</v>
      </c>
      <c r="G54" s="18"/>
      <c r="H54" s="22"/>
      <c r="I54" s="18">
        <v>5.012</v>
      </c>
      <c r="J54" s="22"/>
    </row>
    <row r="55" spans="1:10" ht="54" customHeight="1">
      <c r="A55" s="5" t="s">
        <v>382</v>
      </c>
      <c r="B55" s="25" t="s">
        <v>358</v>
      </c>
      <c r="C55" s="46">
        <v>33794989</v>
      </c>
      <c r="D55" s="17" t="s">
        <v>374</v>
      </c>
      <c r="E55" s="53">
        <v>2.496</v>
      </c>
      <c r="F55" s="12">
        <f t="shared" si="0"/>
        <v>0</v>
      </c>
      <c r="G55" s="18"/>
      <c r="H55" s="22"/>
      <c r="I55" s="18"/>
      <c r="J55" s="22"/>
    </row>
    <row r="56" spans="1:10" ht="77.25" customHeight="1">
      <c r="A56" s="5" t="s">
        <v>383</v>
      </c>
      <c r="B56" s="50" t="s">
        <v>380</v>
      </c>
      <c r="C56" s="35" t="s">
        <v>379</v>
      </c>
      <c r="D56" s="17" t="s">
        <v>375</v>
      </c>
      <c r="E56" s="53">
        <v>5.3595</v>
      </c>
      <c r="F56" s="12">
        <f t="shared" si="0"/>
        <v>0</v>
      </c>
      <c r="G56" s="18"/>
      <c r="H56" s="22"/>
      <c r="I56" s="18"/>
      <c r="J56" s="22"/>
    </row>
    <row r="57" spans="1:10" ht="55.5" customHeight="1">
      <c r="A57" s="5" t="s">
        <v>384</v>
      </c>
      <c r="B57" s="50" t="s">
        <v>205</v>
      </c>
      <c r="C57" s="35">
        <v>3527506231</v>
      </c>
      <c r="D57" s="17" t="s">
        <v>376</v>
      </c>
      <c r="E57" s="53">
        <v>8.08</v>
      </c>
      <c r="F57" s="12">
        <f t="shared" si="0"/>
        <v>0</v>
      </c>
      <c r="G57" s="18"/>
      <c r="H57" s="22"/>
      <c r="I57" s="18"/>
      <c r="J57" s="22"/>
    </row>
    <row r="58" spans="1:10" ht="58.5" customHeight="1">
      <c r="A58" s="5" t="s">
        <v>385</v>
      </c>
      <c r="B58" s="50" t="s">
        <v>205</v>
      </c>
      <c r="C58" s="35">
        <v>3527506231</v>
      </c>
      <c r="D58" s="26" t="s">
        <v>377</v>
      </c>
      <c r="E58" s="53">
        <v>13.36</v>
      </c>
      <c r="F58" s="12">
        <f t="shared" si="0"/>
        <v>0</v>
      </c>
      <c r="G58" s="18"/>
      <c r="H58" s="22"/>
      <c r="I58" s="18"/>
      <c r="J58" s="22"/>
    </row>
    <row r="59" spans="1:10" ht="92.25" customHeight="1">
      <c r="A59" s="5" t="s">
        <v>386</v>
      </c>
      <c r="B59" s="26" t="s">
        <v>381</v>
      </c>
      <c r="C59" s="36">
        <v>24189031</v>
      </c>
      <c r="D59" s="26" t="s">
        <v>378</v>
      </c>
      <c r="E59" s="53">
        <v>26.46</v>
      </c>
      <c r="F59" s="12">
        <f t="shared" si="0"/>
        <v>0</v>
      </c>
      <c r="G59" s="18"/>
      <c r="H59" s="22"/>
      <c r="I59" s="18"/>
      <c r="J59" s="22"/>
    </row>
    <row r="60" spans="1:10" ht="77.25" customHeight="1">
      <c r="A60" s="5" t="s">
        <v>339</v>
      </c>
      <c r="B60" s="11" t="s">
        <v>29</v>
      </c>
      <c r="C60" s="1">
        <v>2251605227</v>
      </c>
      <c r="D60" s="17" t="s">
        <v>338</v>
      </c>
      <c r="E60" s="18">
        <v>16.65</v>
      </c>
      <c r="F60" s="12">
        <f t="shared" si="0"/>
        <v>16.65</v>
      </c>
      <c r="G60" s="18"/>
      <c r="H60" s="22"/>
      <c r="I60" s="18">
        <v>16.65</v>
      </c>
      <c r="J60" s="22"/>
    </row>
    <row r="61" spans="1:10" ht="58.5" customHeight="1">
      <c r="A61" s="5" t="s">
        <v>346</v>
      </c>
      <c r="B61" s="26" t="s">
        <v>348</v>
      </c>
      <c r="C61" s="36">
        <v>2867502884</v>
      </c>
      <c r="D61" s="26" t="s">
        <v>347</v>
      </c>
      <c r="E61" s="18">
        <v>137.3516</v>
      </c>
      <c r="F61" s="12">
        <f t="shared" si="0"/>
        <v>137.3516</v>
      </c>
      <c r="G61" s="18"/>
      <c r="H61" s="22"/>
      <c r="I61" s="18">
        <v>137.3516</v>
      </c>
      <c r="J61" s="22"/>
    </row>
    <row r="62" spans="1:10" ht="56.25" customHeight="1">
      <c r="A62" s="5" t="s">
        <v>340</v>
      </c>
      <c r="B62" s="11" t="s">
        <v>193</v>
      </c>
      <c r="C62" s="35">
        <v>2587702593</v>
      </c>
      <c r="D62" s="17" t="s">
        <v>341</v>
      </c>
      <c r="E62" s="18">
        <v>3.6</v>
      </c>
      <c r="F62" s="12">
        <f t="shared" si="0"/>
        <v>3.6</v>
      </c>
      <c r="G62" s="18"/>
      <c r="H62" s="22"/>
      <c r="I62" s="18">
        <v>3.6</v>
      </c>
      <c r="J62" s="22"/>
    </row>
    <row r="63" spans="1:10" ht="57" customHeight="1">
      <c r="A63" s="5" t="s">
        <v>342</v>
      </c>
      <c r="B63" s="11" t="s">
        <v>193</v>
      </c>
      <c r="C63" s="35">
        <v>2587702593</v>
      </c>
      <c r="D63" s="17" t="s">
        <v>343</v>
      </c>
      <c r="E63" s="18">
        <v>43.1</v>
      </c>
      <c r="F63" s="12">
        <f t="shared" si="0"/>
        <v>43.1</v>
      </c>
      <c r="G63" s="18"/>
      <c r="H63" s="22"/>
      <c r="I63" s="18">
        <v>43.1</v>
      </c>
      <c r="J63" s="22"/>
    </row>
    <row r="64" spans="1:10" ht="56.25" customHeight="1">
      <c r="A64" s="5" t="s">
        <v>351</v>
      </c>
      <c r="B64" s="11" t="s">
        <v>193</v>
      </c>
      <c r="C64" s="35">
        <v>2587702593</v>
      </c>
      <c r="D64" s="43" t="s">
        <v>350</v>
      </c>
      <c r="E64" s="18">
        <v>0.724</v>
      </c>
      <c r="F64" s="12">
        <f t="shared" si="0"/>
        <v>0.572</v>
      </c>
      <c r="G64" s="18"/>
      <c r="H64" s="22"/>
      <c r="I64" s="18">
        <v>0.572</v>
      </c>
      <c r="J64" s="22"/>
    </row>
    <row r="65" spans="1:10" ht="59.25" customHeight="1">
      <c r="A65" s="5" t="s">
        <v>352</v>
      </c>
      <c r="B65" s="11" t="s">
        <v>193</v>
      </c>
      <c r="C65" s="35">
        <v>2587702593</v>
      </c>
      <c r="D65" s="17" t="s">
        <v>353</v>
      </c>
      <c r="E65" s="18">
        <v>0.105</v>
      </c>
      <c r="F65" s="12">
        <f t="shared" si="0"/>
        <v>0.105</v>
      </c>
      <c r="G65" s="18"/>
      <c r="H65" s="22"/>
      <c r="I65" s="18">
        <v>0.105</v>
      </c>
      <c r="J65" s="22"/>
    </row>
    <row r="66" spans="1:10" ht="58.5" customHeight="1">
      <c r="A66" s="5" t="s">
        <v>388</v>
      </c>
      <c r="B66" s="11" t="s">
        <v>193</v>
      </c>
      <c r="C66" s="35">
        <v>2587702593</v>
      </c>
      <c r="D66" s="17" t="s">
        <v>387</v>
      </c>
      <c r="E66" s="18">
        <v>0.16</v>
      </c>
      <c r="F66" s="12">
        <f t="shared" si="0"/>
        <v>0</v>
      </c>
      <c r="G66" s="18"/>
      <c r="H66" s="22"/>
      <c r="I66" s="18"/>
      <c r="J66" s="22"/>
    </row>
    <row r="67" spans="1:10" ht="117" customHeight="1">
      <c r="A67" s="5" t="s">
        <v>354</v>
      </c>
      <c r="B67" s="11" t="s">
        <v>193</v>
      </c>
      <c r="C67" s="35">
        <v>2587702593</v>
      </c>
      <c r="D67" s="17" t="s">
        <v>355</v>
      </c>
      <c r="E67" s="18">
        <v>0.492</v>
      </c>
      <c r="F67" s="12">
        <f t="shared" si="0"/>
        <v>0.032</v>
      </c>
      <c r="G67" s="18"/>
      <c r="H67" s="22"/>
      <c r="I67" s="18">
        <v>0.032</v>
      </c>
      <c r="J67" s="22"/>
    </row>
    <row r="68" spans="1:10" ht="152.25" customHeight="1">
      <c r="A68" s="5" t="s">
        <v>390</v>
      </c>
      <c r="B68" s="26" t="s">
        <v>391</v>
      </c>
      <c r="C68" s="36">
        <v>3142416547</v>
      </c>
      <c r="D68" s="17" t="s">
        <v>389</v>
      </c>
      <c r="E68" s="18">
        <v>5.35</v>
      </c>
      <c r="F68" s="12">
        <f t="shared" si="0"/>
        <v>0</v>
      </c>
      <c r="G68" s="18"/>
      <c r="H68" s="22"/>
      <c r="I68" s="18"/>
      <c r="J68" s="22"/>
    </row>
    <row r="69" spans="1:10" ht="77.25" customHeight="1">
      <c r="A69" s="5" t="s">
        <v>349</v>
      </c>
      <c r="B69" s="11" t="s">
        <v>29</v>
      </c>
      <c r="C69" s="1">
        <v>2251605227</v>
      </c>
      <c r="D69" s="43" t="s">
        <v>350</v>
      </c>
      <c r="E69" s="18">
        <v>13.169</v>
      </c>
      <c r="F69" s="12">
        <f t="shared" si="0"/>
        <v>13.169</v>
      </c>
      <c r="G69" s="18"/>
      <c r="H69" s="22"/>
      <c r="I69" s="18">
        <v>13.169</v>
      </c>
      <c r="J69" s="22"/>
    </row>
    <row r="70" spans="1:10" ht="96.75" customHeight="1">
      <c r="A70" s="5" t="s">
        <v>344</v>
      </c>
      <c r="B70" s="11" t="s">
        <v>29</v>
      </c>
      <c r="C70" s="1">
        <v>2251605227</v>
      </c>
      <c r="D70" s="17" t="s">
        <v>345</v>
      </c>
      <c r="E70" s="18">
        <v>4.29</v>
      </c>
      <c r="F70" s="12">
        <f t="shared" si="0"/>
        <v>4.29</v>
      </c>
      <c r="G70" s="18"/>
      <c r="H70" s="22"/>
      <c r="I70" s="18">
        <v>4.29</v>
      </c>
      <c r="J70" s="22"/>
    </row>
    <row r="71" spans="1:10" ht="96.75" customHeight="1">
      <c r="A71" s="5" t="s">
        <v>356</v>
      </c>
      <c r="B71" s="25" t="s">
        <v>358</v>
      </c>
      <c r="C71" s="46">
        <v>33794989</v>
      </c>
      <c r="D71" s="17" t="s">
        <v>357</v>
      </c>
      <c r="E71" s="18">
        <v>24.45</v>
      </c>
      <c r="F71" s="12">
        <f t="shared" si="0"/>
        <v>11.5524</v>
      </c>
      <c r="G71" s="18"/>
      <c r="H71" s="22"/>
      <c r="I71" s="18">
        <v>11.5524</v>
      </c>
      <c r="J71" s="22"/>
    </row>
    <row r="72" spans="1:10" ht="117.75" customHeight="1">
      <c r="A72" s="5" t="s">
        <v>365</v>
      </c>
      <c r="B72" s="25" t="s">
        <v>367</v>
      </c>
      <c r="C72" s="46">
        <v>3127117595</v>
      </c>
      <c r="D72" s="26" t="s">
        <v>366</v>
      </c>
      <c r="E72" s="18">
        <v>35</v>
      </c>
      <c r="F72" s="12">
        <f t="shared" si="0"/>
        <v>35</v>
      </c>
      <c r="G72" s="18"/>
      <c r="H72" s="22"/>
      <c r="I72" s="18">
        <v>35</v>
      </c>
      <c r="J72" s="22"/>
    </row>
    <row r="73" spans="1:10" ht="96.75" customHeight="1">
      <c r="A73" s="5" t="s">
        <v>393</v>
      </c>
      <c r="B73" s="17" t="s">
        <v>395</v>
      </c>
      <c r="C73" s="54">
        <v>2658414466</v>
      </c>
      <c r="D73" s="55" t="s">
        <v>392</v>
      </c>
      <c r="E73" s="18">
        <v>26.64</v>
      </c>
      <c r="F73" s="12">
        <f t="shared" si="0"/>
        <v>0</v>
      </c>
      <c r="G73" s="18"/>
      <c r="H73" s="22"/>
      <c r="I73" s="18"/>
      <c r="J73" s="22"/>
    </row>
    <row r="74" spans="1:10" ht="59.25" customHeight="1">
      <c r="A74" s="5" t="s">
        <v>394</v>
      </c>
      <c r="B74" s="35" t="s">
        <v>396</v>
      </c>
      <c r="C74" s="35">
        <v>22167290</v>
      </c>
      <c r="D74" s="17" t="s">
        <v>129</v>
      </c>
      <c r="E74" s="18">
        <v>7.2</v>
      </c>
      <c r="F74" s="12">
        <f t="shared" si="0"/>
        <v>0</v>
      </c>
      <c r="G74" s="18"/>
      <c r="H74" s="22"/>
      <c r="I74" s="18"/>
      <c r="J74" s="22"/>
    </row>
    <row r="75" spans="1:10" ht="73.5" customHeight="1">
      <c r="A75" s="5" t="s">
        <v>359</v>
      </c>
      <c r="B75" s="11" t="s">
        <v>29</v>
      </c>
      <c r="C75" s="1">
        <v>2251605227</v>
      </c>
      <c r="D75" s="17" t="s">
        <v>360</v>
      </c>
      <c r="E75" s="18">
        <v>3.96</v>
      </c>
      <c r="F75" s="12">
        <f t="shared" si="0"/>
        <v>3.96</v>
      </c>
      <c r="G75" s="18"/>
      <c r="H75" s="22"/>
      <c r="I75" s="18">
        <v>3.96</v>
      </c>
      <c r="J75" s="22"/>
    </row>
    <row r="76" spans="1:10" ht="96.75" customHeight="1">
      <c r="A76" s="5" t="s">
        <v>361</v>
      </c>
      <c r="B76" s="11" t="s">
        <v>193</v>
      </c>
      <c r="C76" s="35">
        <v>2587702593</v>
      </c>
      <c r="D76" s="17" t="s">
        <v>362</v>
      </c>
      <c r="E76" s="18">
        <v>7.701</v>
      </c>
      <c r="F76" s="12">
        <f t="shared" si="0"/>
        <v>4.471</v>
      </c>
      <c r="G76" s="18"/>
      <c r="H76" s="22"/>
      <c r="I76" s="18">
        <v>4.471</v>
      </c>
      <c r="J76" s="22"/>
    </row>
    <row r="77" spans="1:10" ht="93.75">
      <c r="A77" s="11" t="s">
        <v>106</v>
      </c>
      <c r="B77" s="14" t="s">
        <v>107</v>
      </c>
      <c r="C77" s="1">
        <v>41224168</v>
      </c>
      <c r="D77" s="17" t="s">
        <v>108</v>
      </c>
      <c r="E77" s="18">
        <v>7.56</v>
      </c>
      <c r="F77" s="12">
        <f t="shared" si="0"/>
        <v>7.56</v>
      </c>
      <c r="G77" s="18">
        <v>7.56</v>
      </c>
      <c r="H77" s="22"/>
      <c r="I77" s="18"/>
      <c r="J77" s="22"/>
    </row>
    <row r="78" spans="1:10" ht="78" customHeight="1">
      <c r="A78" s="11" t="s">
        <v>109</v>
      </c>
      <c r="B78" s="5" t="s">
        <v>63</v>
      </c>
      <c r="C78" s="5">
        <v>41477040</v>
      </c>
      <c r="D78" s="5" t="s">
        <v>110</v>
      </c>
      <c r="E78" s="18">
        <v>2.50215</v>
      </c>
      <c r="F78" s="12">
        <f t="shared" si="0"/>
        <v>2.50215</v>
      </c>
      <c r="G78" s="18">
        <v>2.50215</v>
      </c>
      <c r="H78" s="22"/>
      <c r="I78" s="18"/>
      <c r="J78" s="22"/>
    </row>
    <row r="79" spans="1:10" ht="75">
      <c r="A79" s="11" t="s">
        <v>111</v>
      </c>
      <c r="B79" s="14" t="s">
        <v>107</v>
      </c>
      <c r="C79" s="1">
        <v>41224168</v>
      </c>
      <c r="D79" s="17" t="s">
        <v>112</v>
      </c>
      <c r="E79" s="18">
        <v>50.7</v>
      </c>
      <c r="F79" s="12">
        <f t="shared" si="0"/>
        <v>50.7</v>
      </c>
      <c r="G79" s="18">
        <v>50.7</v>
      </c>
      <c r="H79" s="22"/>
      <c r="I79" s="18"/>
      <c r="J79" s="22"/>
    </row>
    <row r="80" spans="1:10" ht="135" customHeight="1">
      <c r="A80" s="11" t="s">
        <v>114</v>
      </c>
      <c r="B80" s="11" t="s">
        <v>115</v>
      </c>
      <c r="C80" s="1">
        <v>38229721</v>
      </c>
      <c r="D80" s="26" t="s">
        <v>113</v>
      </c>
      <c r="E80" s="18">
        <v>4.713</v>
      </c>
      <c r="F80" s="12">
        <f t="shared" si="0"/>
        <v>4.713</v>
      </c>
      <c r="G80" s="18">
        <v>4.713</v>
      </c>
      <c r="H80" s="22"/>
      <c r="I80" s="18"/>
      <c r="J80" s="22"/>
    </row>
    <row r="81" spans="1:10" ht="56.25">
      <c r="A81" s="11" t="s">
        <v>116</v>
      </c>
      <c r="B81" s="11" t="s">
        <v>118</v>
      </c>
      <c r="C81" s="1">
        <v>2179201008</v>
      </c>
      <c r="D81" s="26" t="s">
        <v>117</v>
      </c>
      <c r="E81" s="18">
        <v>13.574</v>
      </c>
      <c r="F81" s="12">
        <f t="shared" si="0"/>
        <v>13.574</v>
      </c>
      <c r="G81" s="18">
        <v>13.574</v>
      </c>
      <c r="H81" s="22"/>
      <c r="I81" s="18"/>
      <c r="J81" s="22"/>
    </row>
    <row r="82" spans="1:10" ht="75">
      <c r="A82" s="11" t="s">
        <v>119</v>
      </c>
      <c r="B82" s="11" t="s">
        <v>121</v>
      </c>
      <c r="C82" s="1">
        <v>41661851</v>
      </c>
      <c r="D82" s="26" t="s">
        <v>120</v>
      </c>
      <c r="E82" s="18">
        <v>2.97</v>
      </c>
      <c r="F82" s="12">
        <f t="shared" si="0"/>
        <v>1.3605999999999998</v>
      </c>
      <c r="G82" s="18">
        <f>0.94+0.4206</f>
        <v>1.3605999999999998</v>
      </c>
      <c r="H82" s="22"/>
      <c r="I82" s="18"/>
      <c r="J82" s="22"/>
    </row>
    <row r="83" spans="1:10" ht="75">
      <c r="A83" s="11" t="s">
        <v>122</v>
      </c>
      <c r="B83" s="11" t="s">
        <v>125</v>
      </c>
      <c r="C83" s="1">
        <v>38974541</v>
      </c>
      <c r="D83" s="26" t="s">
        <v>124</v>
      </c>
      <c r="E83" s="18">
        <v>9.54676</v>
      </c>
      <c r="F83" s="12">
        <f t="shared" si="0"/>
        <v>9.54676</v>
      </c>
      <c r="G83" s="18">
        <v>0</v>
      </c>
      <c r="H83" s="22"/>
      <c r="I83" s="18">
        <v>9.54676</v>
      </c>
      <c r="J83" s="22"/>
    </row>
    <row r="84" spans="1:10" ht="75">
      <c r="A84" s="11" t="s">
        <v>123</v>
      </c>
      <c r="B84" s="11" t="s">
        <v>127</v>
      </c>
      <c r="C84" s="1">
        <v>42472331</v>
      </c>
      <c r="D84" s="26" t="s">
        <v>126</v>
      </c>
      <c r="E84" s="18">
        <v>0.94</v>
      </c>
      <c r="F84" s="12">
        <f t="shared" si="0"/>
        <v>0</v>
      </c>
      <c r="G84" s="18">
        <v>0</v>
      </c>
      <c r="H84" s="22"/>
      <c r="I84" s="18"/>
      <c r="J84" s="22"/>
    </row>
    <row r="85" spans="1:10" ht="98.25" customHeight="1">
      <c r="A85" s="11" t="s">
        <v>152</v>
      </c>
      <c r="B85" s="11" t="s">
        <v>23</v>
      </c>
      <c r="C85" s="1" t="s">
        <v>153</v>
      </c>
      <c r="D85" s="5" t="s">
        <v>186</v>
      </c>
      <c r="E85" s="18" t="s">
        <v>155</v>
      </c>
      <c r="F85" s="12">
        <f t="shared" si="0"/>
        <v>4.6871</v>
      </c>
      <c r="G85" s="18"/>
      <c r="H85" s="18">
        <v>4.6871</v>
      </c>
      <c r="I85" s="18"/>
      <c r="J85" s="22"/>
    </row>
    <row r="86" spans="1:10" s="2" customFormat="1" ht="18.75">
      <c r="A86" s="57" t="s">
        <v>14</v>
      </c>
      <c r="B86" s="57"/>
      <c r="C86" s="57"/>
      <c r="D86" s="57"/>
      <c r="E86" s="24">
        <f aca="true" t="shared" si="1" ref="E86:J86">SUM(E11:E85)</f>
        <v>1478.7048900000004</v>
      </c>
      <c r="F86" s="24">
        <f t="shared" si="1"/>
        <v>1124.17965</v>
      </c>
      <c r="G86" s="24">
        <f t="shared" si="1"/>
        <v>153.94419000000005</v>
      </c>
      <c r="H86" s="24">
        <f t="shared" si="1"/>
        <v>7.4871</v>
      </c>
      <c r="I86" s="24">
        <f t="shared" si="1"/>
        <v>962.74836</v>
      </c>
      <c r="J86" s="24">
        <f t="shared" si="1"/>
        <v>0</v>
      </c>
    </row>
    <row r="87" spans="1:10" s="2" customFormat="1" ht="18.75">
      <c r="A87" s="57" t="s">
        <v>28</v>
      </c>
      <c r="B87" s="57"/>
      <c r="C87" s="57"/>
      <c r="D87" s="57"/>
      <c r="E87" s="57"/>
      <c r="F87" s="57"/>
      <c r="G87" s="57"/>
      <c r="H87" s="57"/>
      <c r="I87" s="57"/>
      <c r="J87" s="57"/>
    </row>
    <row r="88" spans="1:10" s="2" customFormat="1" ht="95.25" customHeight="1">
      <c r="A88" s="11" t="s">
        <v>169</v>
      </c>
      <c r="B88" s="14" t="s">
        <v>163</v>
      </c>
      <c r="C88" s="1">
        <v>31816235</v>
      </c>
      <c r="D88" s="17" t="s">
        <v>156</v>
      </c>
      <c r="E88" s="42">
        <v>3</v>
      </c>
      <c r="F88" s="18">
        <f>SUM(G88:J88)</f>
        <v>2.89114</v>
      </c>
      <c r="G88" s="22"/>
      <c r="H88" s="22"/>
      <c r="I88" s="18">
        <v>2.89114</v>
      </c>
      <c r="J88" s="22"/>
    </row>
    <row r="89" spans="1:10" s="2" customFormat="1" ht="75">
      <c r="A89" s="11" t="s">
        <v>170</v>
      </c>
      <c r="B89" s="14" t="s">
        <v>163</v>
      </c>
      <c r="C89" s="1">
        <v>31816235</v>
      </c>
      <c r="D89" s="17" t="s">
        <v>157</v>
      </c>
      <c r="E89" s="42">
        <v>2.3836</v>
      </c>
      <c r="F89" s="18">
        <f aca="true" t="shared" si="2" ref="F89:F100">SUM(G89:J89)</f>
        <v>2.3585000000000003</v>
      </c>
      <c r="G89" s="22"/>
      <c r="H89" s="22"/>
      <c r="I89" s="18">
        <f>1.50485+0.85365</f>
        <v>2.3585000000000003</v>
      </c>
      <c r="J89" s="22"/>
    </row>
    <row r="90" spans="1:10" s="2" customFormat="1" ht="93.75">
      <c r="A90" s="11" t="s">
        <v>164</v>
      </c>
      <c r="B90" s="14" t="s">
        <v>163</v>
      </c>
      <c r="C90" s="1">
        <v>31816235</v>
      </c>
      <c r="D90" s="26" t="s">
        <v>158</v>
      </c>
      <c r="E90" s="42">
        <v>103.5178</v>
      </c>
      <c r="F90" s="18">
        <f t="shared" si="2"/>
        <v>88.80763</v>
      </c>
      <c r="G90" s="22"/>
      <c r="H90" s="22"/>
      <c r="I90" s="18">
        <f>22.87821+28.84696+2.1501+34.93236</f>
        <v>88.80763</v>
      </c>
      <c r="J90" s="22"/>
    </row>
    <row r="91" spans="1:10" s="2" customFormat="1" ht="150.75" customHeight="1">
      <c r="A91" s="11" t="s">
        <v>165</v>
      </c>
      <c r="B91" s="14" t="s">
        <v>163</v>
      </c>
      <c r="C91" s="1">
        <v>31816235</v>
      </c>
      <c r="D91" s="17" t="s">
        <v>159</v>
      </c>
      <c r="E91" s="42">
        <v>18.94615</v>
      </c>
      <c r="F91" s="18">
        <f t="shared" si="2"/>
        <v>16.38943</v>
      </c>
      <c r="G91" s="22"/>
      <c r="H91" s="22"/>
      <c r="I91" s="18">
        <f>1.11981+5.77707+9.49255</f>
        <v>16.38943</v>
      </c>
      <c r="J91" s="22"/>
    </row>
    <row r="92" spans="1:10" s="2" customFormat="1" ht="131.25">
      <c r="A92" s="11" t="s">
        <v>166</v>
      </c>
      <c r="B92" s="14" t="s">
        <v>163</v>
      </c>
      <c r="C92" s="1">
        <v>31816235</v>
      </c>
      <c r="D92" s="17" t="s">
        <v>160</v>
      </c>
      <c r="E92" s="42">
        <v>10.19543</v>
      </c>
      <c r="F92" s="18">
        <f t="shared" si="2"/>
        <v>7.01011</v>
      </c>
      <c r="G92" s="22"/>
      <c r="H92" s="52">
        <v>0.21223</v>
      </c>
      <c r="I92" s="18">
        <f>1.1205+0.84513+0.07182+4.76043</f>
        <v>6.79788</v>
      </c>
      <c r="J92" s="22"/>
    </row>
    <row r="93" spans="1:10" s="2" customFormat="1" ht="170.25" customHeight="1">
      <c r="A93" s="11" t="s">
        <v>167</v>
      </c>
      <c r="B93" s="14" t="s">
        <v>163</v>
      </c>
      <c r="C93" s="1">
        <v>31816235</v>
      </c>
      <c r="D93" s="17" t="s">
        <v>161</v>
      </c>
      <c r="E93" s="42">
        <v>10.78206</v>
      </c>
      <c r="F93" s="18">
        <f t="shared" si="2"/>
        <v>9.76703</v>
      </c>
      <c r="G93" s="52">
        <v>8.13977</v>
      </c>
      <c r="H93" s="22"/>
      <c r="I93" s="18">
        <f>0.65409+0.97317</f>
        <v>1.62726</v>
      </c>
      <c r="J93" s="22"/>
    </row>
    <row r="94" spans="1:10" s="2" customFormat="1" ht="166.5" customHeight="1">
      <c r="A94" s="11" t="s">
        <v>168</v>
      </c>
      <c r="B94" s="14" t="s">
        <v>163</v>
      </c>
      <c r="C94" s="1">
        <v>31816235</v>
      </c>
      <c r="D94" s="25" t="s">
        <v>162</v>
      </c>
      <c r="E94" s="42">
        <v>10.05827</v>
      </c>
      <c r="F94" s="18">
        <f t="shared" si="2"/>
        <v>8.70246</v>
      </c>
      <c r="G94" s="52">
        <v>4.78224</v>
      </c>
      <c r="H94" s="52">
        <v>0.33</v>
      </c>
      <c r="I94" s="18">
        <f>1.56573+2.02449</f>
        <v>3.5902200000000004</v>
      </c>
      <c r="J94" s="22"/>
    </row>
    <row r="95" spans="1:10" s="2" customFormat="1" ht="58.5" customHeight="1">
      <c r="A95" s="11" t="s">
        <v>225</v>
      </c>
      <c r="B95" s="14" t="s">
        <v>227</v>
      </c>
      <c r="C95" s="36">
        <v>41419883</v>
      </c>
      <c r="D95" s="36" t="s">
        <v>226</v>
      </c>
      <c r="E95" s="42">
        <v>13.9305</v>
      </c>
      <c r="F95" s="18">
        <f t="shared" si="2"/>
        <v>10.9455</v>
      </c>
      <c r="G95" s="18">
        <f>5.0735+5.872</f>
        <v>10.9455</v>
      </c>
      <c r="H95" s="22"/>
      <c r="I95" s="18"/>
      <c r="J95" s="22"/>
    </row>
    <row r="96" spans="1:10" s="2" customFormat="1" ht="56.25" customHeight="1">
      <c r="A96" s="11" t="s">
        <v>230</v>
      </c>
      <c r="B96" s="14" t="s">
        <v>229</v>
      </c>
      <c r="C96" s="1">
        <v>2377308265</v>
      </c>
      <c r="D96" s="36" t="s">
        <v>228</v>
      </c>
      <c r="E96" s="42">
        <v>84.032</v>
      </c>
      <c r="F96" s="18">
        <f t="shared" si="2"/>
        <v>79.712</v>
      </c>
      <c r="G96" s="1"/>
      <c r="H96" s="22"/>
      <c r="I96" s="18">
        <f>7.8+71.912</f>
        <v>79.712</v>
      </c>
      <c r="J96" s="22"/>
    </row>
    <row r="97" spans="1:10" s="2" customFormat="1" ht="56.25" customHeight="1">
      <c r="A97" s="11" t="s">
        <v>400</v>
      </c>
      <c r="B97" s="14" t="s">
        <v>163</v>
      </c>
      <c r="C97" s="1">
        <v>31816235</v>
      </c>
      <c r="D97" s="17" t="s">
        <v>397</v>
      </c>
      <c r="E97" s="42">
        <v>310.75434</v>
      </c>
      <c r="F97" s="18">
        <f t="shared" si="2"/>
        <v>0</v>
      </c>
      <c r="G97" s="1"/>
      <c r="H97" s="22"/>
      <c r="I97" s="18"/>
      <c r="J97" s="22"/>
    </row>
    <row r="98" spans="1:10" s="2" customFormat="1" ht="119.25" customHeight="1">
      <c r="A98" s="11" t="s">
        <v>403</v>
      </c>
      <c r="B98" s="26" t="s">
        <v>402</v>
      </c>
      <c r="C98" s="36">
        <v>3033916758</v>
      </c>
      <c r="D98" s="17" t="s">
        <v>398</v>
      </c>
      <c r="E98" s="42">
        <v>3.2</v>
      </c>
      <c r="F98" s="18">
        <f t="shared" si="2"/>
        <v>3.2</v>
      </c>
      <c r="G98" s="1">
        <v>3.2</v>
      </c>
      <c r="H98" s="22"/>
      <c r="I98" s="18"/>
      <c r="J98" s="22"/>
    </row>
    <row r="99" spans="1:10" s="2" customFormat="1" ht="73.5" customHeight="1">
      <c r="A99" s="11" t="s">
        <v>401</v>
      </c>
      <c r="B99" s="26" t="s">
        <v>402</v>
      </c>
      <c r="C99" s="36">
        <v>3033916758</v>
      </c>
      <c r="D99" s="17" t="s">
        <v>399</v>
      </c>
      <c r="E99" s="42">
        <v>3.635</v>
      </c>
      <c r="F99" s="18">
        <f t="shared" si="2"/>
        <v>3.635</v>
      </c>
      <c r="G99" s="18">
        <v>3.635</v>
      </c>
      <c r="H99" s="22"/>
      <c r="I99" s="18"/>
      <c r="J99" s="22"/>
    </row>
    <row r="100" spans="1:10" s="2" customFormat="1" ht="56.25" customHeight="1">
      <c r="A100" s="11" t="s">
        <v>152</v>
      </c>
      <c r="B100" s="38" t="s">
        <v>171</v>
      </c>
      <c r="C100" s="39">
        <v>5498849</v>
      </c>
      <c r="D100" s="40" t="s">
        <v>172</v>
      </c>
      <c r="E100" s="37" t="s">
        <v>155</v>
      </c>
      <c r="F100" s="18">
        <f t="shared" si="2"/>
        <v>0.56126</v>
      </c>
      <c r="G100" s="22"/>
      <c r="H100" s="22"/>
      <c r="I100" s="18">
        <v>0.56126</v>
      </c>
      <c r="J100" s="22"/>
    </row>
    <row r="101" spans="1:10" s="2" customFormat="1" ht="18.75">
      <c r="A101" s="57" t="s">
        <v>33</v>
      </c>
      <c r="B101" s="57"/>
      <c r="C101" s="57"/>
      <c r="D101" s="57"/>
      <c r="E101" s="24">
        <f aca="true" t="shared" si="3" ref="E101:J101">SUM(E88:E100)</f>
        <v>574.43515</v>
      </c>
      <c r="F101" s="24">
        <f t="shared" si="3"/>
        <v>233.98005999999998</v>
      </c>
      <c r="G101" s="24">
        <f t="shared" si="3"/>
        <v>30.702509999999997</v>
      </c>
      <c r="H101" s="24">
        <f t="shared" si="3"/>
        <v>0.54223</v>
      </c>
      <c r="I101" s="24">
        <f t="shared" si="3"/>
        <v>202.73532000000003</v>
      </c>
      <c r="J101" s="24">
        <f t="shared" si="3"/>
        <v>0</v>
      </c>
    </row>
    <row r="102" spans="1:10" ht="18.75">
      <c r="A102" s="57" t="s">
        <v>12</v>
      </c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1:10" ht="78" customHeight="1">
      <c r="A103" s="11" t="s">
        <v>86</v>
      </c>
      <c r="B103" s="11" t="s">
        <v>85</v>
      </c>
      <c r="C103" s="5">
        <v>43505582</v>
      </c>
      <c r="D103" s="25" t="s">
        <v>45</v>
      </c>
      <c r="E103" s="18">
        <v>110.136</v>
      </c>
      <c r="F103" s="18">
        <f aca="true" t="shared" si="4" ref="F103:F136">SUM(G103:J103)</f>
        <v>21.77663</v>
      </c>
      <c r="G103" s="18">
        <f>7.58904+2.96653+2.51108</f>
        <v>13.06665</v>
      </c>
      <c r="H103" s="18"/>
      <c r="I103" s="18">
        <f>4.37884+4.33114</f>
        <v>8.709980000000002</v>
      </c>
      <c r="J103" s="22"/>
    </row>
    <row r="104" spans="1:10" ht="112.5">
      <c r="A104" s="11" t="s">
        <v>134</v>
      </c>
      <c r="B104" s="11" t="s">
        <v>26</v>
      </c>
      <c r="C104" s="1">
        <v>30481856</v>
      </c>
      <c r="D104" s="17" t="s">
        <v>25</v>
      </c>
      <c r="E104" s="18">
        <v>1362.45696</v>
      </c>
      <c r="F104" s="18">
        <f t="shared" si="4"/>
        <v>440.5266199999999</v>
      </c>
      <c r="G104" s="18">
        <f>80.29996+36.142</f>
        <v>116.44196</v>
      </c>
      <c r="H104" s="18"/>
      <c r="I104" s="18">
        <f>55.20704+26.04875+120.30348+3.28795+116.22539+3.01205</f>
        <v>324.08465999999993</v>
      </c>
      <c r="J104" s="22"/>
    </row>
    <row r="105" spans="1:10" ht="75">
      <c r="A105" s="11" t="s">
        <v>80</v>
      </c>
      <c r="B105" s="11" t="s">
        <v>43</v>
      </c>
      <c r="C105" s="1">
        <v>3039214946</v>
      </c>
      <c r="D105" s="25" t="s">
        <v>42</v>
      </c>
      <c r="E105" s="18">
        <v>12.15</v>
      </c>
      <c r="F105" s="18">
        <f t="shared" si="4"/>
        <v>12.149999999999999</v>
      </c>
      <c r="G105" s="18">
        <f>4.5+0.45+1.8+2.7</f>
        <v>9.45</v>
      </c>
      <c r="H105" s="18"/>
      <c r="I105" s="18">
        <f>2.7</f>
        <v>2.7</v>
      </c>
      <c r="J105" s="22"/>
    </row>
    <row r="106" spans="1:10" ht="57.75" customHeight="1">
      <c r="A106" s="11" t="s">
        <v>81</v>
      </c>
      <c r="B106" s="11" t="s">
        <v>43</v>
      </c>
      <c r="C106" s="1">
        <v>3039214946</v>
      </c>
      <c r="D106" s="25" t="s">
        <v>46</v>
      </c>
      <c r="E106" s="18">
        <v>25.65</v>
      </c>
      <c r="F106" s="18">
        <f t="shared" si="4"/>
        <v>22.41</v>
      </c>
      <c r="G106" s="18">
        <f>5.13</f>
        <v>5.13</v>
      </c>
      <c r="H106" s="18"/>
      <c r="I106" s="18">
        <f>17.28</f>
        <v>17.28</v>
      </c>
      <c r="J106" s="22"/>
    </row>
    <row r="107" spans="1:10" ht="75.75" customHeight="1">
      <c r="A107" s="11" t="s">
        <v>87</v>
      </c>
      <c r="B107" s="11" t="s">
        <v>38</v>
      </c>
      <c r="C107" s="1">
        <v>2798617232</v>
      </c>
      <c r="D107" s="26" t="s">
        <v>40</v>
      </c>
      <c r="E107" s="18">
        <v>95.99</v>
      </c>
      <c r="F107" s="18">
        <f t="shared" si="4"/>
        <v>8.711</v>
      </c>
      <c r="G107" s="18">
        <f>5.33+3.381</f>
        <v>8.711</v>
      </c>
      <c r="H107" s="18"/>
      <c r="I107" s="18"/>
      <c r="J107" s="22"/>
    </row>
    <row r="108" spans="1:10" ht="76.5" customHeight="1">
      <c r="A108" s="11" t="s">
        <v>88</v>
      </c>
      <c r="B108" s="11" t="s">
        <v>35</v>
      </c>
      <c r="C108" s="1">
        <v>39949597</v>
      </c>
      <c r="D108" s="17" t="s">
        <v>82</v>
      </c>
      <c r="E108" s="18">
        <v>15.66238</v>
      </c>
      <c r="F108" s="18">
        <f t="shared" si="4"/>
        <v>15.66238</v>
      </c>
      <c r="G108" s="18">
        <f>15.66238</f>
        <v>15.66238</v>
      </c>
      <c r="H108" s="18"/>
      <c r="I108" s="18"/>
      <c r="J108" s="22"/>
    </row>
    <row r="109" spans="1:10" ht="75.75" customHeight="1">
      <c r="A109" s="11" t="s">
        <v>89</v>
      </c>
      <c r="B109" s="11" t="s">
        <v>35</v>
      </c>
      <c r="C109" s="1">
        <v>39949597</v>
      </c>
      <c r="D109" s="17" t="s">
        <v>83</v>
      </c>
      <c r="E109" s="18">
        <v>26.43908</v>
      </c>
      <c r="F109" s="18">
        <f t="shared" si="4"/>
        <v>26.439079999999997</v>
      </c>
      <c r="G109" s="18">
        <f>19.93208+6.507</f>
        <v>26.439079999999997</v>
      </c>
      <c r="H109" s="18"/>
      <c r="I109" s="18"/>
      <c r="J109" s="22"/>
    </row>
    <row r="110" spans="1:10" ht="61.5" customHeight="1">
      <c r="A110" s="11" t="s">
        <v>90</v>
      </c>
      <c r="B110" s="11" t="s">
        <v>38</v>
      </c>
      <c r="C110" s="1">
        <v>2798617232</v>
      </c>
      <c r="D110" s="30" t="s">
        <v>39</v>
      </c>
      <c r="E110" s="18">
        <v>16.4925</v>
      </c>
      <c r="F110" s="18">
        <f t="shared" si="4"/>
        <v>16.4925</v>
      </c>
      <c r="G110" s="18">
        <v>7.38</v>
      </c>
      <c r="H110" s="18"/>
      <c r="I110" s="18">
        <f>9.1125</f>
        <v>9.1125</v>
      </c>
      <c r="J110" s="22"/>
    </row>
    <row r="111" spans="1:10" ht="60.75" customHeight="1">
      <c r="A111" s="11" t="s">
        <v>91</v>
      </c>
      <c r="B111" s="11" t="s">
        <v>43</v>
      </c>
      <c r="C111" s="1">
        <v>3039214946</v>
      </c>
      <c r="D111" s="30" t="s">
        <v>30</v>
      </c>
      <c r="E111" s="18">
        <v>58.95</v>
      </c>
      <c r="F111" s="18">
        <f t="shared" si="4"/>
        <v>58.95</v>
      </c>
      <c r="G111" s="18">
        <v>9.825</v>
      </c>
      <c r="H111" s="18"/>
      <c r="I111" s="18">
        <f>9.825+39.3</f>
        <v>49.125</v>
      </c>
      <c r="J111" s="22"/>
    </row>
    <row r="112" spans="1:10" ht="94.5" customHeight="1">
      <c r="A112" s="11" t="s">
        <v>92</v>
      </c>
      <c r="B112" s="11" t="s">
        <v>38</v>
      </c>
      <c r="C112" s="1">
        <v>2798617232</v>
      </c>
      <c r="D112" s="17" t="s">
        <v>27</v>
      </c>
      <c r="E112" s="18">
        <v>23.4</v>
      </c>
      <c r="F112" s="18">
        <f t="shared" si="4"/>
        <v>23.400000000000002</v>
      </c>
      <c r="G112" s="18">
        <f>5.4+2.7+2.7+2.7+3.6</f>
        <v>17.1</v>
      </c>
      <c r="H112" s="18"/>
      <c r="I112" s="18">
        <f>6.3</f>
        <v>6.3</v>
      </c>
      <c r="J112" s="22"/>
    </row>
    <row r="113" spans="1:10" ht="92.25" customHeight="1">
      <c r="A113" s="11" t="s">
        <v>93</v>
      </c>
      <c r="B113" s="11" t="s">
        <v>94</v>
      </c>
      <c r="C113" s="1">
        <v>2550106527</v>
      </c>
      <c r="D113" s="30" t="s">
        <v>37</v>
      </c>
      <c r="E113" s="18">
        <v>84.64</v>
      </c>
      <c r="F113" s="18">
        <f t="shared" si="4"/>
        <v>26.871000000000002</v>
      </c>
      <c r="G113" s="18">
        <f>10.414+13.363</f>
        <v>23.777</v>
      </c>
      <c r="H113" s="18"/>
      <c r="I113" s="18">
        <f>3.094</f>
        <v>3.094</v>
      </c>
      <c r="J113" s="22"/>
    </row>
    <row r="114" spans="1:10" ht="55.5" customHeight="1">
      <c r="A114" s="11" t="s">
        <v>95</v>
      </c>
      <c r="B114" s="11" t="s">
        <v>94</v>
      </c>
      <c r="C114" s="1">
        <v>2550106527</v>
      </c>
      <c r="D114" s="30" t="s">
        <v>36</v>
      </c>
      <c r="E114" s="18">
        <v>76.94</v>
      </c>
      <c r="F114" s="18">
        <f t="shared" si="4"/>
        <v>10.9295</v>
      </c>
      <c r="G114" s="18"/>
      <c r="H114" s="18"/>
      <c r="I114" s="18">
        <f>10.9295</f>
        <v>10.9295</v>
      </c>
      <c r="J114" s="22"/>
    </row>
    <row r="115" spans="1:10" ht="75">
      <c r="A115" s="11" t="s">
        <v>96</v>
      </c>
      <c r="B115" s="11" t="s">
        <v>41</v>
      </c>
      <c r="C115" s="1">
        <v>42065463</v>
      </c>
      <c r="D115" s="25" t="s">
        <v>47</v>
      </c>
      <c r="E115" s="18">
        <v>476.96</v>
      </c>
      <c r="F115" s="18">
        <f t="shared" si="4"/>
        <v>174.45142</v>
      </c>
      <c r="G115" s="18">
        <f>32.52+27+5.4+22.14</f>
        <v>87.06</v>
      </c>
      <c r="H115" s="18"/>
      <c r="I115" s="18">
        <f>32.52+65.71142-32.52+21.68</f>
        <v>87.39142000000001</v>
      </c>
      <c r="J115" s="22"/>
    </row>
    <row r="116" spans="1:10" ht="75">
      <c r="A116" s="11" t="s">
        <v>97</v>
      </c>
      <c r="B116" s="11" t="s">
        <v>41</v>
      </c>
      <c r="C116" s="1">
        <v>42065463</v>
      </c>
      <c r="D116" s="17" t="s">
        <v>84</v>
      </c>
      <c r="E116" s="18">
        <v>199.69</v>
      </c>
      <c r="F116" s="18">
        <f t="shared" si="4"/>
        <v>48.384</v>
      </c>
      <c r="G116" s="18">
        <f>6.048+12.096</f>
        <v>18.144</v>
      </c>
      <c r="H116" s="18"/>
      <c r="I116" s="18">
        <f>6.048+12.096+6.048+6.048</f>
        <v>30.240000000000002</v>
      </c>
      <c r="J116" s="22"/>
    </row>
    <row r="117" spans="1:10" ht="75">
      <c r="A117" s="11" t="s">
        <v>98</v>
      </c>
      <c r="B117" s="11" t="s">
        <v>41</v>
      </c>
      <c r="C117" s="1">
        <v>42065463</v>
      </c>
      <c r="D117" s="30" t="s">
        <v>44</v>
      </c>
      <c r="E117" s="18">
        <v>181.26</v>
      </c>
      <c r="F117" s="18">
        <f t="shared" si="4"/>
        <v>102.76769999999999</v>
      </c>
      <c r="G117" s="18">
        <f>30.876+19.15+3.65+10.1729+7.9+7.391</f>
        <v>79.1399</v>
      </c>
      <c r="H117" s="18"/>
      <c r="I117" s="18">
        <f>5.7878+17.84</f>
        <v>23.6278</v>
      </c>
      <c r="J117" s="22"/>
    </row>
    <row r="118" spans="1:10" ht="75">
      <c r="A118" s="11" t="s">
        <v>138</v>
      </c>
      <c r="B118" s="11" t="s">
        <v>41</v>
      </c>
      <c r="C118" s="1">
        <v>42065463</v>
      </c>
      <c r="D118" s="17" t="s">
        <v>135</v>
      </c>
      <c r="E118" s="37">
        <v>21.9835</v>
      </c>
      <c r="F118" s="18">
        <f t="shared" si="4"/>
        <v>5.5958000000000006</v>
      </c>
      <c r="G118" s="18">
        <f>1.5988+1.5988</f>
        <v>3.1976</v>
      </c>
      <c r="H118" s="18"/>
      <c r="I118" s="18">
        <f>2.3982</f>
        <v>2.3982</v>
      </c>
      <c r="J118" s="22"/>
    </row>
    <row r="119" spans="1:10" ht="56.25">
      <c r="A119" s="11" t="s">
        <v>139</v>
      </c>
      <c r="B119" s="11" t="s">
        <v>137</v>
      </c>
      <c r="C119" s="1">
        <v>2194012568</v>
      </c>
      <c r="D119" s="25" t="s">
        <v>136</v>
      </c>
      <c r="E119" s="18">
        <v>230.469</v>
      </c>
      <c r="F119" s="18">
        <f t="shared" si="4"/>
        <v>230.469</v>
      </c>
      <c r="G119" s="18">
        <f>196.76424</f>
        <v>196.76424</v>
      </c>
      <c r="H119" s="18"/>
      <c r="I119" s="18">
        <f>33.70476</f>
        <v>33.70476</v>
      </c>
      <c r="J119" s="22"/>
    </row>
    <row r="120" spans="1:10" ht="57.75" customHeight="1">
      <c r="A120" s="11" t="s">
        <v>141</v>
      </c>
      <c r="B120" s="11" t="s">
        <v>43</v>
      </c>
      <c r="C120" s="1">
        <v>3039214946</v>
      </c>
      <c r="D120" s="17" t="s">
        <v>140</v>
      </c>
      <c r="E120" s="18">
        <v>611.8</v>
      </c>
      <c r="F120" s="18">
        <f t="shared" si="4"/>
        <v>166.2785</v>
      </c>
      <c r="G120" s="18">
        <f>22.724+14.6395+11.362+8.303+8.74+10.925+11.799</f>
        <v>88.4925</v>
      </c>
      <c r="H120" s="18"/>
      <c r="I120" s="18">
        <f>5.244+4.37+4.807+33.649+8.303+10.051+11.362</f>
        <v>77.786</v>
      </c>
      <c r="J120" s="22"/>
    </row>
    <row r="121" spans="1:10" ht="112.5">
      <c r="A121" s="11" t="s">
        <v>144</v>
      </c>
      <c r="B121" s="11" t="s">
        <v>143</v>
      </c>
      <c r="C121" s="1">
        <v>3414807739</v>
      </c>
      <c r="D121" s="25" t="s">
        <v>142</v>
      </c>
      <c r="E121" s="18">
        <v>115.385</v>
      </c>
      <c r="F121" s="18">
        <f t="shared" si="4"/>
        <v>22.94364</v>
      </c>
      <c r="G121" s="18"/>
      <c r="H121" s="18"/>
      <c r="I121" s="18">
        <f>22.94364</f>
        <v>22.94364</v>
      </c>
      <c r="J121" s="22"/>
    </row>
    <row r="122" spans="1:10" ht="56.25" customHeight="1">
      <c r="A122" s="11" t="s">
        <v>145</v>
      </c>
      <c r="B122" s="11" t="s">
        <v>147</v>
      </c>
      <c r="C122" s="1">
        <v>2900613366</v>
      </c>
      <c r="D122" s="17" t="s">
        <v>146</v>
      </c>
      <c r="E122" s="18">
        <v>140.717</v>
      </c>
      <c r="F122" s="18">
        <f t="shared" si="4"/>
        <v>140.71699999999998</v>
      </c>
      <c r="G122" s="18">
        <f>45.73839+43.24032+3.2575+1.9545</f>
        <v>94.19071</v>
      </c>
      <c r="H122" s="18"/>
      <c r="I122" s="18">
        <f>16.66029+27.91152+1.95448</f>
        <v>46.526289999999996</v>
      </c>
      <c r="J122" s="22"/>
    </row>
    <row r="123" spans="1:10" ht="115.5" customHeight="1">
      <c r="A123" s="11" t="s">
        <v>181</v>
      </c>
      <c r="B123" s="11" t="s">
        <v>147</v>
      </c>
      <c r="C123" s="1">
        <v>2900613366</v>
      </c>
      <c r="D123" s="17" t="s">
        <v>182</v>
      </c>
      <c r="E123" s="18">
        <v>116.5</v>
      </c>
      <c r="F123" s="18">
        <f t="shared" si="4"/>
        <v>96.00394</v>
      </c>
      <c r="G123" s="18"/>
      <c r="H123" s="18"/>
      <c r="I123" s="18">
        <f>7.1185+7.1205+3.6975+51.23302+7.1698+19.66462</f>
        <v>96.00394</v>
      </c>
      <c r="J123" s="22"/>
    </row>
    <row r="124" spans="1:10" ht="75">
      <c r="A124" s="11" t="s">
        <v>184</v>
      </c>
      <c r="B124" s="11" t="s">
        <v>183</v>
      </c>
      <c r="C124" s="1">
        <v>3041908989</v>
      </c>
      <c r="D124" s="25" t="s">
        <v>185</v>
      </c>
      <c r="E124" s="18">
        <v>59</v>
      </c>
      <c r="F124" s="18">
        <f t="shared" si="4"/>
        <v>59</v>
      </c>
      <c r="G124" s="18"/>
      <c r="H124" s="18"/>
      <c r="I124" s="18">
        <v>59</v>
      </c>
      <c r="J124" s="22"/>
    </row>
    <row r="125" spans="1:10" ht="75">
      <c r="A125" s="11" t="s">
        <v>311</v>
      </c>
      <c r="B125" s="11" t="s">
        <v>235</v>
      </c>
      <c r="C125" s="44">
        <v>37408070</v>
      </c>
      <c r="D125" s="34" t="s">
        <v>233</v>
      </c>
      <c r="E125" s="18">
        <v>587.988</v>
      </c>
      <c r="F125" s="18">
        <f t="shared" si="4"/>
        <v>87.7113</v>
      </c>
      <c r="G125" s="18"/>
      <c r="H125" s="18"/>
      <c r="I125" s="18">
        <f>42.24642+45.46488</f>
        <v>87.7113</v>
      </c>
      <c r="J125" s="22"/>
    </row>
    <row r="126" spans="1:10" ht="75">
      <c r="A126" s="11" t="s">
        <v>310</v>
      </c>
      <c r="B126" s="11" t="s">
        <v>137</v>
      </c>
      <c r="C126" s="1">
        <v>2194012568</v>
      </c>
      <c r="D126" s="25" t="s">
        <v>234</v>
      </c>
      <c r="E126" s="18">
        <v>118.7</v>
      </c>
      <c r="F126" s="18">
        <f t="shared" si="4"/>
        <v>14.68</v>
      </c>
      <c r="G126" s="18"/>
      <c r="H126" s="18"/>
      <c r="I126" s="18">
        <f>4.6+10.08</f>
        <v>14.68</v>
      </c>
      <c r="J126" s="22"/>
    </row>
    <row r="127" spans="1:10" ht="57.75" customHeight="1">
      <c r="A127" s="11" t="s">
        <v>231</v>
      </c>
      <c r="B127" s="11" t="s">
        <v>143</v>
      </c>
      <c r="C127" s="1">
        <v>3414807739</v>
      </c>
      <c r="D127" s="25" t="s">
        <v>232</v>
      </c>
      <c r="E127" s="18">
        <v>171.5</v>
      </c>
      <c r="F127" s="18">
        <f t="shared" si="4"/>
        <v>37.8672</v>
      </c>
      <c r="G127" s="18">
        <f>13.524+17.5812</f>
        <v>31.105199999999996</v>
      </c>
      <c r="H127" s="18"/>
      <c r="I127" s="18">
        <f>6.762</f>
        <v>6.762</v>
      </c>
      <c r="J127" s="22"/>
    </row>
    <row r="128" spans="1:10" ht="75">
      <c r="A128" s="11" t="s">
        <v>288</v>
      </c>
      <c r="B128" s="11" t="s">
        <v>29</v>
      </c>
      <c r="C128" s="1">
        <v>2251605227</v>
      </c>
      <c r="D128" s="25" t="s">
        <v>289</v>
      </c>
      <c r="E128" s="18">
        <v>3.56</v>
      </c>
      <c r="F128" s="18">
        <f t="shared" si="4"/>
        <v>3.56</v>
      </c>
      <c r="G128" s="18"/>
      <c r="H128" s="18"/>
      <c r="I128" s="18">
        <v>3.56</v>
      </c>
      <c r="J128" s="22"/>
    </row>
    <row r="129" spans="1:10" ht="75">
      <c r="A129" s="11" t="s">
        <v>293</v>
      </c>
      <c r="B129" s="11" t="s">
        <v>183</v>
      </c>
      <c r="C129" s="1">
        <v>3041908989</v>
      </c>
      <c r="D129" s="25" t="s">
        <v>185</v>
      </c>
      <c r="E129" s="18">
        <v>59</v>
      </c>
      <c r="F129" s="18">
        <f t="shared" si="4"/>
        <v>59</v>
      </c>
      <c r="G129" s="18"/>
      <c r="H129" s="18"/>
      <c r="I129" s="18">
        <v>59</v>
      </c>
      <c r="J129" s="22"/>
    </row>
    <row r="130" spans="1:10" ht="93.75">
      <c r="A130" s="11" t="s">
        <v>292</v>
      </c>
      <c r="B130" s="25" t="s">
        <v>295</v>
      </c>
      <c r="C130" s="46">
        <v>34407781</v>
      </c>
      <c r="D130" s="17" t="s">
        <v>290</v>
      </c>
      <c r="E130" s="18">
        <v>373.92</v>
      </c>
      <c r="F130" s="18">
        <f t="shared" si="4"/>
        <v>7.7172</v>
      </c>
      <c r="G130" s="18">
        <v>7.7172</v>
      </c>
      <c r="H130" s="18"/>
      <c r="I130" s="18"/>
      <c r="J130" s="22"/>
    </row>
    <row r="131" spans="1:10" ht="53.25" customHeight="1">
      <c r="A131" s="11" t="s">
        <v>294</v>
      </c>
      <c r="B131" s="25" t="s">
        <v>296</v>
      </c>
      <c r="C131" s="46">
        <v>37647773</v>
      </c>
      <c r="D131" s="25" t="s">
        <v>291</v>
      </c>
      <c r="E131" s="18">
        <v>91.35</v>
      </c>
      <c r="F131" s="18">
        <f t="shared" si="4"/>
        <v>17.85</v>
      </c>
      <c r="G131" s="18"/>
      <c r="H131" s="18"/>
      <c r="I131" s="18">
        <f>6.3+5.25+6.3</f>
        <v>17.85</v>
      </c>
      <c r="J131" s="22"/>
    </row>
    <row r="132" spans="1:10" ht="56.25">
      <c r="A132" s="11" t="s">
        <v>312</v>
      </c>
      <c r="B132" s="11" t="s">
        <v>183</v>
      </c>
      <c r="C132" s="1">
        <v>3041908989</v>
      </c>
      <c r="D132" s="25" t="s">
        <v>313</v>
      </c>
      <c r="E132" s="18">
        <v>198.24</v>
      </c>
      <c r="F132" s="18">
        <f t="shared" si="4"/>
        <v>91.332</v>
      </c>
      <c r="G132" s="18"/>
      <c r="H132" s="18"/>
      <c r="I132" s="18">
        <f>91.332</f>
        <v>91.332</v>
      </c>
      <c r="J132" s="22"/>
    </row>
    <row r="133" spans="1:10" ht="75">
      <c r="A133" s="11" t="s">
        <v>317</v>
      </c>
      <c r="B133" s="11" t="s">
        <v>29</v>
      </c>
      <c r="C133" s="35">
        <v>2251605227</v>
      </c>
      <c r="D133" s="30" t="s">
        <v>314</v>
      </c>
      <c r="E133" s="42">
        <v>21.38186</v>
      </c>
      <c r="F133" s="18">
        <f t="shared" si="4"/>
        <v>21.38185</v>
      </c>
      <c r="G133" s="18">
        <v>12.435</v>
      </c>
      <c r="H133" s="18"/>
      <c r="I133" s="18">
        <f>8.94685</f>
        <v>8.94685</v>
      </c>
      <c r="J133" s="22"/>
    </row>
    <row r="134" spans="1:10" ht="75">
      <c r="A134" s="11" t="s">
        <v>318</v>
      </c>
      <c r="B134" s="25" t="s">
        <v>316</v>
      </c>
      <c r="C134" s="46">
        <v>2194012568</v>
      </c>
      <c r="D134" s="25" t="s">
        <v>315</v>
      </c>
      <c r="E134" s="42">
        <v>430.46</v>
      </c>
      <c r="F134" s="18">
        <f t="shared" si="4"/>
        <v>240.63</v>
      </c>
      <c r="G134" s="18"/>
      <c r="H134" s="18"/>
      <c r="I134" s="18">
        <f>240.63</f>
        <v>240.63</v>
      </c>
      <c r="J134" s="22"/>
    </row>
    <row r="135" spans="1:10" ht="93.75">
      <c r="A135" s="11" t="s">
        <v>319</v>
      </c>
      <c r="B135" s="25" t="s">
        <v>295</v>
      </c>
      <c r="C135" s="46">
        <v>34407781</v>
      </c>
      <c r="D135" s="17" t="s">
        <v>82</v>
      </c>
      <c r="E135" s="18">
        <v>400</v>
      </c>
      <c r="F135" s="18">
        <f t="shared" si="4"/>
        <v>0</v>
      </c>
      <c r="G135" s="18"/>
      <c r="H135" s="18"/>
      <c r="I135" s="18"/>
      <c r="J135" s="22"/>
    </row>
    <row r="136" spans="1:10" ht="97.5" customHeight="1">
      <c r="A136" s="11" t="s">
        <v>152</v>
      </c>
      <c r="B136" s="11" t="s">
        <v>23</v>
      </c>
      <c r="C136" s="1" t="s">
        <v>153</v>
      </c>
      <c r="D136" s="17" t="s">
        <v>154</v>
      </c>
      <c r="E136" s="18" t="s">
        <v>155</v>
      </c>
      <c r="F136" s="18">
        <f t="shared" si="4"/>
        <v>32.45264</v>
      </c>
      <c r="G136" s="18"/>
      <c r="H136" s="18">
        <v>32.45264</v>
      </c>
      <c r="I136" s="18"/>
      <c r="J136" s="22"/>
    </row>
    <row r="137" spans="1:10" s="2" customFormat="1" ht="18.75">
      <c r="A137" s="57" t="s">
        <v>15</v>
      </c>
      <c r="B137" s="57"/>
      <c r="C137" s="57"/>
      <c r="D137" s="57"/>
      <c r="E137" s="24">
        <f aca="true" t="shared" si="5" ref="E137:J137">SUM(E103:E136)</f>
        <v>6518.771280000001</v>
      </c>
      <c r="F137" s="24">
        <f t="shared" si="5"/>
        <v>2345.1119</v>
      </c>
      <c r="G137" s="24">
        <f>SUM(G103:G136)</f>
        <v>871.22942</v>
      </c>
      <c r="H137" s="24">
        <f t="shared" si="5"/>
        <v>32.45264</v>
      </c>
      <c r="I137" s="24">
        <f t="shared" si="5"/>
        <v>1441.4298399999993</v>
      </c>
      <c r="J137" s="24">
        <f t="shared" si="5"/>
        <v>0</v>
      </c>
    </row>
    <row r="138" spans="1:10" ht="18.75">
      <c r="A138" s="57" t="s">
        <v>13</v>
      </c>
      <c r="B138" s="57"/>
      <c r="C138" s="57"/>
      <c r="D138" s="57"/>
      <c r="E138" s="57"/>
      <c r="F138" s="57"/>
      <c r="G138" s="57"/>
      <c r="H138" s="57"/>
      <c r="I138" s="57"/>
      <c r="J138" s="57"/>
    </row>
    <row r="139" spans="1:10" ht="116.25" customHeight="1">
      <c r="A139" s="15" t="s">
        <v>99</v>
      </c>
      <c r="B139" s="11" t="s">
        <v>48</v>
      </c>
      <c r="C139" s="1">
        <v>2811012290</v>
      </c>
      <c r="D139" s="14" t="s">
        <v>100</v>
      </c>
      <c r="E139" s="18">
        <v>2.892</v>
      </c>
      <c r="F139" s="12">
        <f aca="true" t="shared" si="6" ref="F139:F145">SUM(G139:I139)</f>
        <v>2.892</v>
      </c>
      <c r="G139" s="18">
        <v>2.892</v>
      </c>
      <c r="H139" s="18"/>
      <c r="I139" s="18"/>
      <c r="J139" s="1"/>
    </row>
    <row r="140" spans="1:10" ht="58.5" customHeight="1">
      <c r="A140" s="15" t="s">
        <v>236</v>
      </c>
      <c r="B140" s="14" t="s">
        <v>237</v>
      </c>
      <c r="C140" s="1">
        <v>2708008658</v>
      </c>
      <c r="D140" s="14" t="s">
        <v>238</v>
      </c>
      <c r="E140" s="18">
        <v>4.5</v>
      </c>
      <c r="F140" s="12">
        <f t="shared" si="6"/>
        <v>0.9</v>
      </c>
      <c r="G140" s="18">
        <f>0.25+0.25+0.4</f>
        <v>0.9</v>
      </c>
      <c r="H140" s="18"/>
      <c r="I140" s="18"/>
      <c r="J140" s="1"/>
    </row>
    <row r="141" spans="1:10" ht="62.25" customHeight="1">
      <c r="A141" s="15" t="s">
        <v>177</v>
      </c>
      <c r="B141" s="14" t="s">
        <v>178</v>
      </c>
      <c r="C141" s="1" t="s">
        <v>179</v>
      </c>
      <c r="D141" s="14" t="s">
        <v>180</v>
      </c>
      <c r="E141" s="18">
        <v>2.0565</v>
      </c>
      <c r="F141" s="12">
        <f t="shared" si="6"/>
        <v>0.54969</v>
      </c>
      <c r="G141" s="18"/>
      <c r="H141" s="18">
        <f>0.16452+0.24678+0.13839</f>
        <v>0.54969</v>
      </c>
      <c r="I141" s="18"/>
      <c r="J141" s="1"/>
    </row>
    <row r="142" spans="1:10" ht="205.5" customHeight="1">
      <c r="A142" s="15" t="s">
        <v>307</v>
      </c>
      <c r="B142" s="26" t="s">
        <v>308</v>
      </c>
      <c r="C142" s="46">
        <v>38895596</v>
      </c>
      <c r="D142" s="45" t="s">
        <v>246</v>
      </c>
      <c r="E142" s="18">
        <v>3.633</v>
      </c>
      <c r="F142" s="12">
        <f t="shared" si="6"/>
        <v>3.633</v>
      </c>
      <c r="G142" s="18">
        <v>3.633</v>
      </c>
      <c r="H142" s="18"/>
      <c r="I142" s="18"/>
      <c r="J142" s="1"/>
    </row>
    <row r="143" spans="1:10" ht="55.5" customHeight="1">
      <c r="A143" s="15" t="s">
        <v>239</v>
      </c>
      <c r="B143" s="14" t="s">
        <v>237</v>
      </c>
      <c r="C143" s="1">
        <v>2708008658</v>
      </c>
      <c r="D143" s="14" t="s">
        <v>240</v>
      </c>
      <c r="E143" s="18">
        <v>6.14</v>
      </c>
      <c r="F143" s="12">
        <f t="shared" si="6"/>
        <v>6.14</v>
      </c>
      <c r="G143" s="18">
        <v>6.14</v>
      </c>
      <c r="H143" s="18"/>
      <c r="I143" s="18"/>
      <c r="J143" s="1"/>
    </row>
    <row r="144" spans="1:10" ht="131.25">
      <c r="A144" s="15" t="s">
        <v>101</v>
      </c>
      <c r="B144" s="14" t="s">
        <v>65</v>
      </c>
      <c r="C144" s="1">
        <v>2793614339</v>
      </c>
      <c r="D144" s="34" t="s">
        <v>66</v>
      </c>
      <c r="E144" s="18">
        <v>35.4</v>
      </c>
      <c r="F144" s="12">
        <f t="shared" si="6"/>
        <v>17.700000000000003</v>
      </c>
      <c r="G144" s="18">
        <f>5.9+5.9+5.9</f>
        <v>17.700000000000003</v>
      </c>
      <c r="H144" s="18"/>
      <c r="I144" s="18"/>
      <c r="J144" s="1"/>
    </row>
    <row r="145" spans="1:10" ht="194.25" customHeight="1">
      <c r="A145" s="15" t="s">
        <v>241</v>
      </c>
      <c r="B145" s="14" t="s">
        <v>65</v>
      </c>
      <c r="C145" s="1">
        <v>2793614339</v>
      </c>
      <c r="D145" s="45" t="s">
        <v>242</v>
      </c>
      <c r="E145" s="18">
        <v>7</v>
      </c>
      <c r="F145" s="12">
        <f t="shared" si="6"/>
        <v>1.74999</v>
      </c>
      <c r="G145" s="18">
        <f>1.74999</f>
        <v>1.74999</v>
      </c>
      <c r="H145" s="18"/>
      <c r="I145" s="18"/>
      <c r="J145" s="1"/>
    </row>
    <row r="146" spans="1:10" ht="75">
      <c r="A146" s="48" t="s">
        <v>245</v>
      </c>
      <c r="B146" s="14" t="s">
        <v>244</v>
      </c>
      <c r="C146" s="47">
        <v>2473111787</v>
      </c>
      <c r="D146" s="17" t="s">
        <v>243</v>
      </c>
      <c r="E146" s="18">
        <v>0.8</v>
      </c>
      <c r="F146" s="12">
        <f aca="true" t="shared" si="7" ref="F146:F158">SUM(G146:I146)</f>
        <v>0</v>
      </c>
      <c r="G146" s="18"/>
      <c r="H146" s="18"/>
      <c r="I146" s="18"/>
      <c r="J146" s="1"/>
    </row>
    <row r="147" spans="1:10" ht="207" customHeight="1">
      <c r="A147" s="15" t="s">
        <v>248</v>
      </c>
      <c r="B147" s="14" t="s">
        <v>247</v>
      </c>
      <c r="C147" s="46">
        <v>38895596</v>
      </c>
      <c r="D147" s="45" t="s">
        <v>246</v>
      </c>
      <c r="E147" s="18">
        <v>3.633</v>
      </c>
      <c r="F147" s="12">
        <f t="shared" si="7"/>
        <v>0</v>
      </c>
      <c r="G147" s="18"/>
      <c r="H147" s="18"/>
      <c r="I147" s="18"/>
      <c r="J147" s="1"/>
    </row>
    <row r="148" spans="1:10" ht="171.75" customHeight="1">
      <c r="A148" s="15" t="s">
        <v>250</v>
      </c>
      <c r="B148" s="26" t="s">
        <v>251</v>
      </c>
      <c r="C148" s="46">
        <v>38362729</v>
      </c>
      <c r="D148" s="29" t="s">
        <v>249</v>
      </c>
      <c r="E148" s="18">
        <v>2.57953</v>
      </c>
      <c r="F148" s="12">
        <f t="shared" si="7"/>
        <v>2.57953</v>
      </c>
      <c r="G148" s="18">
        <v>2.57953</v>
      </c>
      <c r="H148" s="18"/>
      <c r="I148" s="18"/>
      <c r="J148" s="1"/>
    </row>
    <row r="149" spans="1:10" ht="150">
      <c r="A149" s="15" t="s">
        <v>254</v>
      </c>
      <c r="B149" s="11" t="s">
        <v>252</v>
      </c>
      <c r="C149" s="49" t="s">
        <v>253</v>
      </c>
      <c r="D149" s="17" t="s">
        <v>255</v>
      </c>
      <c r="E149" s="18">
        <v>1.28294</v>
      </c>
      <c r="F149" s="12">
        <f t="shared" si="7"/>
        <v>1.28294</v>
      </c>
      <c r="G149" s="18">
        <v>1.28294</v>
      </c>
      <c r="H149" s="18"/>
      <c r="I149" s="18"/>
      <c r="J149" s="1"/>
    </row>
    <row r="150" spans="1:10" ht="131.25">
      <c r="A150" s="15" t="s">
        <v>257</v>
      </c>
      <c r="B150" s="26" t="s">
        <v>322</v>
      </c>
      <c r="C150" s="46">
        <v>38563155</v>
      </c>
      <c r="D150" s="45" t="s">
        <v>256</v>
      </c>
      <c r="E150" s="18">
        <v>15.249</v>
      </c>
      <c r="F150" s="12">
        <f t="shared" si="7"/>
        <v>0</v>
      </c>
      <c r="G150" s="18"/>
      <c r="H150" s="18"/>
      <c r="I150" s="18"/>
      <c r="J150" s="1"/>
    </row>
    <row r="151" spans="1:10" ht="112.5">
      <c r="A151" s="15" t="s">
        <v>320</v>
      </c>
      <c r="B151" s="36" t="s">
        <v>321</v>
      </c>
      <c r="C151" s="46">
        <v>34910091</v>
      </c>
      <c r="D151" s="45" t="s">
        <v>323</v>
      </c>
      <c r="E151" s="18">
        <v>1.2</v>
      </c>
      <c r="F151" s="12">
        <f t="shared" si="7"/>
        <v>1.2</v>
      </c>
      <c r="G151" s="18"/>
      <c r="H151" s="18">
        <v>1.2</v>
      </c>
      <c r="I151" s="18"/>
      <c r="J151" s="1"/>
    </row>
    <row r="152" spans="1:10" ht="113.25" customHeight="1">
      <c r="A152" s="15" t="s">
        <v>258</v>
      </c>
      <c r="B152" s="26" t="s">
        <v>260</v>
      </c>
      <c r="C152" s="46">
        <v>40125415</v>
      </c>
      <c r="D152" s="45" t="s">
        <v>259</v>
      </c>
      <c r="E152" s="18">
        <v>28</v>
      </c>
      <c r="F152" s="12">
        <f t="shared" si="7"/>
        <v>28</v>
      </c>
      <c r="G152" s="18">
        <v>28</v>
      </c>
      <c r="H152" s="18"/>
      <c r="I152" s="18"/>
      <c r="J152" s="1"/>
    </row>
    <row r="153" spans="1:10" ht="93.75">
      <c r="A153" s="15" t="s">
        <v>261</v>
      </c>
      <c r="B153" s="11" t="s">
        <v>262</v>
      </c>
      <c r="C153" s="23" t="s">
        <v>263</v>
      </c>
      <c r="D153" s="26" t="s">
        <v>264</v>
      </c>
      <c r="E153" s="18">
        <v>0.306</v>
      </c>
      <c r="F153" s="12">
        <f t="shared" si="7"/>
        <v>0.306</v>
      </c>
      <c r="G153" s="18">
        <v>0.306</v>
      </c>
      <c r="H153" s="18"/>
      <c r="I153" s="18"/>
      <c r="J153" s="1"/>
    </row>
    <row r="154" spans="1:10" ht="132.75" customHeight="1">
      <c r="A154" s="15" t="s">
        <v>266</v>
      </c>
      <c r="B154" s="11" t="s">
        <v>262</v>
      </c>
      <c r="C154" s="23" t="s">
        <v>263</v>
      </c>
      <c r="D154" s="26" t="s">
        <v>265</v>
      </c>
      <c r="E154" s="18">
        <v>3.49488</v>
      </c>
      <c r="F154" s="12">
        <f t="shared" si="7"/>
        <v>3.49488</v>
      </c>
      <c r="G154" s="18">
        <v>3.49488</v>
      </c>
      <c r="H154" s="18"/>
      <c r="I154" s="18"/>
      <c r="J154" s="1"/>
    </row>
    <row r="155" spans="1:10" ht="169.5" customHeight="1">
      <c r="A155" s="15" t="s">
        <v>404</v>
      </c>
      <c r="B155" s="26" t="s">
        <v>406</v>
      </c>
      <c r="C155" s="46">
        <v>33986369</v>
      </c>
      <c r="D155" s="34" t="s">
        <v>405</v>
      </c>
      <c r="E155" s="18">
        <v>9</v>
      </c>
      <c r="F155" s="12">
        <f t="shared" si="7"/>
        <v>0.9</v>
      </c>
      <c r="G155" s="18">
        <v>0.9</v>
      </c>
      <c r="H155" s="18"/>
      <c r="I155" s="18"/>
      <c r="J155" s="1"/>
    </row>
    <row r="156" spans="1:10" ht="95.25" customHeight="1">
      <c r="A156" s="15" t="s">
        <v>300</v>
      </c>
      <c r="B156" s="11" t="s">
        <v>301</v>
      </c>
      <c r="C156" s="23" t="s">
        <v>302</v>
      </c>
      <c r="D156" s="26" t="s">
        <v>303</v>
      </c>
      <c r="E156" s="18">
        <v>24.019</v>
      </c>
      <c r="F156" s="12">
        <f t="shared" si="7"/>
        <v>29.419</v>
      </c>
      <c r="G156" s="18">
        <v>29.419</v>
      </c>
      <c r="H156" s="18"/>
      <c r="I156" s="18"/>
      <c r="J156" s="1"/>
    </row>
    <row r="157" spans="1:10" ht="172.5" customHeight="1">
      <c r="A157" s="15" t="s">
        <v>407</v>
      </c>
      <c r="B157" s="17" t="s">
        <v>408</v>
      </c>
      <c r="C157" s="23" t="s">
        <v>409</v>
      </c>
      <c r="D157" s="29" t="s">
        <v>410</v>
      </c>
      <c r="E157" s="18">
        <v>45.551</v>
      </c>
      <c r="F157" s="12">
        <f t="shared" si="7"/>
        <v>45.551</v>
      </c>
      <c r="G157" s="18">
        <v>45.551</v>
      </c>
      <c r="H157" s="18"/>
      <c r="I157" s="18"/>
      <c r="J157" s="1"/>
    </row>
    <row r="158" spans="1:10" ht="132.75" customHeight="1">
      <c r="A158" s="15" t="s">
        <v>304</v>
      </c>
      <c r="B158" s="11" t="s">
        <v>305</v>
      </c>
      <c r="C158" s="51">
        <v>3125007694</v>
      </c>
      <c r="D158" s="26" t="s">
        <v>306</v>
      </c>
      <c r="E158" s="18">
        <v>5.36154</v>
      </c>
      <c r="F158" s="12">
        <f t="shared" si="7"/>
        <v>5.36154</v>
      </c>
      <c r="G158" s="18">
        <v>5.36154</v>
      </c>
      <c r="H158" s="18"/>
      <c r="I158" s="18"/>
      <c r="J158" s="1"/>
    </row>
    <row r="159" spans="1:10" s="2" customFormat="1" ht="18.75">
      <c r="A159" s="57" t="s">
        <v>16</v>
      </c>
      <c r="B159" s="57"/>
      <c r="C159" s="57"/>
      <c r="D159" s="57"/>
      <c r="E159" s="13">
        <f>SUM(E139:E158)</f>
        <v>202.09839</v>
      </c>
      <c r="F159" s="13">
        <f>SUM(F139:F158)</f>
        <v>151.65956999999997</v>
      </c>
      <c r="G159" s="13">
        <f>SUM(G139:G158)</f>
        <v>149.90988</v>
      </c>
      <c r="H159" s="13">
        <f>SUM(H139:H154)</f>
        <v>1.74969</v>
      </c>
      <c r="I159" s="13">
        <f>SUM(I139:I154)</f>
        <v>0</v>
      </c>
      <c r="J159" s="13">
        <f>SUM(J139:J154)</f>
        <v>0</v>
      </c>
    </row>
    <row r="160" spans="1:10" s="7" customFormat="1" ht="20.25">
      <c r="A160" s="57" t="s">
        <v>49</v>
      </c>
      <c r="B160" s="57"/>
      <c r="C160" s="57"/>
      <c r="D160" s="57"/>
      <c r="E160" s="57"/>
      <c r="F160" s="57"/>
      <c r="G160" s="57"/>
      <c r="H160" s="57"/>
      <c r="I160" s="57"/>
      <c r="J160" s="57"/>
    </row>
    <row r="161" spans="1:10" s="7" customFormat="1" ht="93.75">
      <c r="A161" s="33" t="s">
        <v>102</v>
      </c>
      <c r="B161" s="31" t="s">
        <v>52</v>
      </c>
      <c r="C161" s="5">
        <v>42093239</v>
      </c>
      <c r="D161" s="40" t="s">
        <v>50</v>
      </c>
      <c r="E161" s="18">
        <v>1225.76382</v>
      </c>
      <c r="F161" s="12">
        <f>SUM(G161:J161)</f>
        <v>518.4063999999998</v>
      </c>
      <c r="G161" s="12">
        <f>97.60962-0.21135+188.03537+25.15464+5.64312-25.36599-19.29567+70.20683+19.18392-19.52881+113.94282+47.93439+19.08312+15.21105-16.58099-5.98779</f>
        <v>515.0342799999999</v>
      </c>
      <c r="H161" s="12">
        <v>3.37212</v>
      </c>
      <c r="I161" s="12"/>
      <c r="J161" s="12"/>
    </row>
    <row r="162" spans="1:10" s="7" customFormat="1" ht="75">
      <c r="A162" s="33" t="s">
        <v>104</v>
      </c>
      <c r="B162" s="32" t="s">
        <v>53</v>
      </c>
      <c r="C162" s="23" t="s">
        <v>54</v>
      </c>
      <c r="D162" s="5" t="s">
        <v>51</v>
      </c>
      <c r="E162" s="18">
        <v>8.64</v>
      </c>
      <c r="F162" s="12">
        <f>SUM(G162:J162)</f>
        <v>2.51526</v>
      </c>
      <c r="G162" s="12">
        <f>1.02324+0.65581+0.83621</f>
        <v>2.51526</v>
      </c>
      <c r="H162" s="12"/>
      <c r="I162" s="12"/>
      <c r="J162" s="12"/>
    </row>
    <row r="163" spans="1:10" s="7" customFormat="1" ht="20.25">
      <c r="A163" s="57" t="s">
        <v>55</v>
      </c>
      <c r="B163" s="57"/>
      <c r="C163" s="57"/>
      <c r="D163" s="57"/>
      <c r="E163" s="13">
        <f aca="true" t="shared" si="8" ref="E163:J163">SUM(E161:E162)</f>
        <v>1234.40382</v>
      </c>
      <c r="F163" s="13">
        <f t="shared" si="8"/>
        <v>520.9216599999999</v>
      </c>
      <c r="G163" s="13">
        <f>SUM(G161:G162)</f>
        <v>517.5495399999999</v>
      </c>
      <c r="H163" s="13">
        <f t="shared" si="8"/>
        <v>3.37212</v>
      </c>
      <c r="I163" s="13">
        <f t="shared" si="8"/>
        <v>0</v>
      </c>
      <c r="J163" s="13">
        <f t="shared" si="8"/>
        <v>0</v>
      </c>
    </row>
    <row r="164" spans="1:10" s="7" customFormat="1" ht="30" customHeight="1">
      <c r="A164" s="61" t="s">
        <v>56</v>
      </c>
      <c r="B164" s="62"/>
      <c r="C164" s="62"/>
      <c r="D164" s="62"/>
      <c r="E164" s="62"/>
      <c r="F164" s="62"/>
      <c r="G164" s="62"/>
      <c r="H164" s="62"/>
      <c r="I164" s="62"/>
      <c r="J164" s="63"/>
    </row>
    <row r="165" spans="1:10" s="7" customFormat="1" ht="81" customHeight="1">
      <c r="A165" s="5" t="s">
        <v>103</v>
      </c>
      <c r="B165" s="5" t="s">
        <v>58</v>
      </c>
      <c r="C165" s="5">
        <v>39587271</v>
      </c>
      <c r="D165" s="5" t="s">
        <v>57</v>
      </c>
      <c r="E165" s="12">
        <v>472</v>
      </c>
      <c r="F165" s="12">
        <f>SUM(G165:J165)</f>
        <v>330.56691</v>
      </c>
      <c r="G165" s="12">
        <f>76.42624+217.82906-76.42624+56.41224+53.32561</f>
        <v>327.56691</v>
      </c>
      <c r="H165" s="12">
        <v>3</v>
      </c>
      <c r="I165" s="12"/>
      <c r="J165" s="12"/>
    </row>
    <row r="166" spans="1:10" s="7" customFormat="1" ht="81" customHeight="1">
      <c r="A166" s="5" t="s">
        <v>173</v>
      </c>
      <c r="B166" s="5" t="s">
        <v>174</v>
      </c>
      <c r="C166" s="41" t="s">
        <v>175</v>
      </c>
      <c r="D166" s="5" t="s">
        <v>176</v>
      </c>
      <c r="E166" s="12">
        <v>112.23242</v>
      </c>
      <c r="F166" s="12">
        <f>SUM(G166:J166)</f>
        <v>28.058100000000003</v>
      </c>
      <c r="G166" s="12">
        <f>9.3527+9.3527+9.3527</f>
        <v>28.058100000000003</v>
      </c>
      <c r="H166" s="12"/>
      <c r="I166" s="12"/>
      <c r="J166" s="12"/>
    </row>
    <row r="167" spans="1:10" s="7" customFormat="1" ht="29.25" customHeight="1">
      <c r="A167" s="57" t="s">
        <v>59</v>
      </c>
      <c r="B167" s="57"/>
      <c r="C167" s="57"/>
      <c r="D167" s="57"/>
      <c r="E167" s="13">
        <f aca="true" t="shared" si="9" ref="E167:J167">SUM(E165:E166)</f>
        <v>584.23242</v>
      </c>
      <c r="F167" s="13">
        <f t="shared" si="9"/>
        <v>358.62501000000003</v>
      </c>
      <c r="G167" s="13">
        <f t="shared" si="9"/>
        <v>355.62501000000003</v>
      </c>
      <c r="H167" s="13">
        <f t="shared" si="9"/>
        <v>3</v>
      </c>
      <c r="I167" s="13">
        <f t="shared" si="9"/>
        <v>0</v>
      </c>
      <c r="J167" s="13">
        <f t="shared" si="9"/>
        <v>0</v>
      </c>
    </row>
    <row r="168" spans="1:10" s="7" customFormat="1" ht="29.25" customHeight="1">
      <c r="A168" s="61" t="s">
        <v>61</v>
      </c>
      <c r="B168" s="62"/>
      <c r="C168" s="62"/>
      <c r="D168" s="62"/>
      <c r="E168" s="62"/>
      <c r="F168" s="62"/>
      <c r="G168" s="62"/>
      <c r="H168" s="62"/>
      <c r="I168" s="62"/>
      <c r="J168" s="63"/>
    </row>
    <row r="169" spans="1:10" s="7" customFormat="1" ht="81" customHeight="1">
      <c r="A169" s="5" t="s">
        <v>105</v>
      </c>
      <c r="B169" s="5" t="s">
        <v>63</v>
      </c>
      <c r="C169" s="5">
        <v>41477040</v>
      </c>
      <c r="D169" s="5" t="s">
        <v>62</v>
      </c>
      <c r="E169" s="12">
        <v>20.82235</v>
      </c>
      <c r="F169" s="12">
        <f>SUM(G169:J169)</f>
        <v>5.99932</v>
      </c>
      <c r="G169" s="12">
        <f>1.65211+1.65211+2.6951</f>
        <v>5.99932</v>
      </c>
      <c r="H169" s="12"/>
      <c r="I169" s="12"/>
      <c r="J169" s="12"/>
    </row>
    <row r="170" spans="1:10" s="7" customFormat="1" ht="29.25" customHeight="1">
      <c r="A170" s="57" t="s">
        <v>60</v>
      </c>
      <c r="B170" s="57"/>
      <c r="C170" s="57"/>
      <c r="D170" s="57"/>
      <c r="E170" s="13">
        <f aca="true" t="shared" si="10" ref="E170:J170">SUM(E169:E169)</f>
        <v>20.82235</v>
      </c>
      <c r="F170" s="13">
        <f t="shared" si="10"/>
        <v>5.99932</v>
      </c>
      <c r="G170" s="13">
        <f t="shared" si="10"/>
        <v>5.99932</v>
      </c>
      <c r="H170" s="13">
        <f t="shared" si="10"/>
        <v>0</v>
      </c>
      <c r="I170" s="13">
        <f t="shared" si="10"/>
        <v>0</v>
      </c>
      <c r="J170" s="13">
        <f t="shared" si="10"/>
        <v>0</v>
      </c>
    </row>
    <row r="171" spans="1:10" s="7" customFormat="1" ht="20.25">
      <c r="A171" s="57" t="s">
        <v>31</v>
      </c>
      <c r="B171" s="57"/>
      <c r="C171" s="57"/>
      <c r="D171" s="57"/>
      <c r="E171" s="57"/>
      <c r="F171" s="57"/>
      <c r="G171" s="57"/>
      <c r="H171" s="57"/>
      <c r="I171" s="57"/>
      <c r="J171" s="57"/>
    </row>
    <row r="172" spans="1:10" s="7" customFormat="1" ht="96" customHeight="1">
      <c r="A172" s="5" t="s">
        <v>297</v>
      </c>
      <c r="B172" s="5" t="s">
        <v>299</v>
      </c>
      <c r="C172" s="47">
        <v>39404429</v>
      </c>
      <c r="D172" s="29" t="s">
        <v>298</v>
      </c>
      <c r="E172" s="1">
        <v>141.9</v>
      </c>
      <c r="F172" s="1">
        <f>SUM(G172:J172)</f>
        <v>141.9</v>
      </c>
      <c r="G172" s="1"/>
      <c r="H172" s="1"/>
      <c r="I172" s="1">
        <v>141.9</v>
      </c>
      <c r="J172" s="5"/>
    </row>
    <row r="173" spans="1:10" s="7" customFormat="1" ht="96" customHeight="1">
      <c r="A173" s="5" t="s">
        <v>363</v>
      </c>
      <c r="B173" s="11" t="s">
        <v>29</v>
      </c>
      <c r="C173" s="35">
        <v>2251605227</v>
      </c>
      <c r="D173" s="17" t="s">
        <v>364</v>
      </c>
      <c r="E173" s="1">
        <v>29.95</v>
      </c>
      <c r="F173" s="1">
        <f>SUM(G173:J173)</f>
        <v>29.95</v>
      </c>
      <c r="G173" s="1"/>
      <c r="H173" s="1"/>
      <c r="I173" s="1">
        <v>29.95</v>
      </c>
      <c r="J173" s="5"/>
    </row>
    <row r="174" spans="1:10" s="7" customFormat="1" ht="20.25">
      <c r="A174" s="57" t="s">
        <v>32</v>
      </c>
      <c r="B174" s="57"/>
      <c r="C174" s="57"/>
      <c r="D174" s="57"/>
      <c r="E174" s="27">
        <f aca="true" t="shared" si="11" ref="E174:J174">SUM(E172:E173)</f>
        <v>171.85</v>
      </c>
      <c r="F174" s="27">
        <f t="shared" si="11"/>
        <v>171.85</v>
      </c>
      <c r="G174" s="27">
        <f t="shared" si="11"/>
        <v>0</v>
      </c>
      <c r="H174" s="27">
        <f t="shared" si="11"/>
        <v>0</v>
      </c>
      <c r="I174" s="27">
        <f t="shared" si="11"/>
        <v>171.85</v>
      </c>
      <c r="J174" s="27">
        <f t="shared" si="11"/>
        <v>0</v>
      </c>
    </row>
    <row r="175" spans="1:10" s="7" customFormat="1" ht="20.25">
      <c r="A175" s="58" t="s">
        <v>17</v>
      </c>
      <c r="B175" s="58"/>
      <c r="C175" s="58"/>
      <c r="D175" s="58"/>
      <c r="E175" s="27">
        <f aca="true" t="shared" si="12" ref="E175:J175">E174+E170+E167+E163+E159+E137+E101+E86</f>
        <v>10785.3183</v>
      </c>
      <c r="F175" s="27">
        <f t="shared" si="12"/>
        <v>4912.32717</v>
      </c>
      <c r="G175" s="27">
        <f t="shared" si="12"/>
        <v>2084.95987</v>
      </c>
      <c r="H175" s="27">
        <f t="shared" si="12"/>
        <v>48.60378</v>
      </c>
      <c r="I175" s="27">
        <f t="shared" si="12"/>
        <v>2778.7635199999995</v>
      </c>
      <c r="J175" s="27">
        <f t="shared" si="12"/>
        <v>0</v>
      </c>
    </row>
    <row r="177" spans="1:10" s="7" customFormat="1" ht="20.25">
      <c r="A177" s="6" t="s">
        <v>21</v>
      </c>
      <c r="B177" s="6"/>
      <c r="C177" s="6"/>
      <c r="E177" s="59"/>
      <c r="F177" s="59"/>
      <c r="G177" s="19"/>
      <c r="H177" s="8"/>
      <c r="I177" s="59" t="s">
        <v>64</v>
      </c>
      <c r="J177" s="59"/>
    </row>
    <row r="178" spans="1:10" s="7" customFormat="1" ht="20.25">
      <c r="A178" s="6"/>
      <c r="B178" s="6"/>
      <c r="C178" s="6"/>
      <c r="E178" s="19"/>
      <c r="F178" s="8"/>
      <c r="G178" s="19"/>
      <c r="H178" s="8"/>
      <c r="I178" s="19"/>
      <c r="J178" s="8"/>
    </row>
    <row r="179" spans="1:10" s="7" customFormat="1" ht="20.25">
      <c r="A179" s="60" t="s">
        <v>22</v>
      </c>
      <c r="B179" s="60"/>
      <c r="C179" s="60"/>
      <c r="E179" s="19"/>
      <c r="F179" s="8"/>
      <c r="G179" s="19"/>
      <c r="H179" s="8"/>
      <c r="I179" s="59" t="s">
        <v>24</v>
      </c>
      <c r="J179" s="59"/>
    </row>
    <row r="180" spans="1:10" ht="18.75">
      <c r="A180" s="56" t="s">
        <v>34</v>
      </c>
      <c r="B180" s="56"/>
      <c r="C180" s="3"/>
      <c r="E180" s="28"/>
      <c r="F180" s="3"/>
      <c r="G180" s="3"/>
      <c r="H180" s="3"/>
      <c r="I180" s="3"/>
      <c r="J180" s="3"/>
    </row>
  </sheetData>
  <sheetProtection/>
  <mergeCells count="34">
    <mergeCell ref="A102:J102"/>
    <mergeCell ref="A137:D137"/>
    <mergeCell ref="A1:J1"/>
    <mergeCell ref="A2:J2"/>
    <mergeCell ref="A3:J3"/>
    <mergeCell ref="A4:J4"/>
    <mergeCell ref="A6:A8"/>
    <mergeCell ref="B6:B8"/>
    <mergeCell ref="C6:C8"/>
    <mergeCell ref="D6:D8"/>
    <mergeCell ref="F7:F8"/>
    <mergeCell ref="G7:J7"/>
    <mergeCell ref="A10:J10"/>
    <mergeCell ref="A86:D86"/>
    <mergeCell ref="A87:J87"/>
    <mergeCell ref="A101:D101"/>
    <mergeCell ref="E6:E8"/>
    <mergeCell ref="F6:J6"/>
    <mergeCell ref="A138:J138"/>
    <mergeCell ref="A159:D159"/>
    <mergeCell ref="A160:J160"/>
    <mergeCell ref="A163:D163"/>
    <mergeCell ref="A168:J168"/>
    <mergeCell ref="A170:D170"/>
    <mergeCell ref="A164:J164"/>
    <mergeCell ref="A167:D167"/>
    <mergeCell ref="A180:B180"/>
    <mergeCell ref="A171:J171"/>
    <mergeCell ref="A174:D174"/>
    <mergeCell ref="A175:D175"/>
    <mergeCell ref="E177:F177"/>
    <mergeCell ref="I177:J177"/>
    <mergeCell ref="A179:C179"/>
    <mergeCell ref="I179:J179"/>
  </mergeCells>
  <printOptions/>
  <pageMargins left="0.2755905511811024" right="0.1968503937007874" top="0.2755905511811024" bottom="0.15748031496062992" header="0.15748031496062992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ekonom</cp:lastModifiedBy>
  <cp:lastPrinted>2020-12-15T11:02:54Z</cp:lastPrinted>
  <dcterms:created xsi:type="dcterms:W3CDTF">2017-03-21T09:08:29Z</dcterms:created>
  <dcterms:modified xsi:type="dcterms:W3CDTF">2021-06-15T08:02:12Z</dcterms:modified>
  <cp:category/>
  <cp:version/>
  <cp:contentType/>
  <cp:contentStatus/>
</cp:coreProperties>
</file>